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8860" windowHeight="6195" activeTab="0"/>
  </bookViews>
  <sheets>
    <sheet name="2010-2016" sheetId="1" r:id="rId1"/>
    <sheet name="2010 prod" sheetId="2" state="hidden" r:id="rId2"/>
    <sheet name="Lis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UO03">'[1]06-29'!$B$1:$P$377</definedName>
    <definedName name="___________________UO03">'[1]06-29'!$B$1:$P$377</definedName>
    <definedName name="__________________UO03">'[1]06-29'!$B$1:$P$377</definedName>
    <definedName name="_________________UO03">'[1]06-29'!$B$1:$P$377</definedName>
    <definedName name="________________UO03">'[1]06-29'!$B$1:$P$377</definedName>
    <definedName name="_______________UO03">'[1]06-29'!$B$1:$P$377</definedName>
    <definedName name="______________UO03">'[1]06-29'!$B$1:$P$377</definedName>
    <definedName name="_____________UO03">'[1]06-29'!$B$1:$P$377</definedName>
    <definedName name="____________UO03">'[1]06-29'!$B$1:$P$377</definedName>
    <definedName name="___________UO03">'[1]06-29'!$B$1:$P$377</definedName>
    <definedName name="__________UO03">'[1]06-29'!$B$1:$P$377</definedName>
    <definedName name="_________UO03">'[1]06-29'!$B$1:$P$377</definedName>
    <definedName name="________UO03">'[1]06-29'!$B$1:$P$377</definedName>
    <definedName name="_______UO03">'[1]06-29'!$B$1:$P$377</definedName>
    <definedName name="______UO03">'[1]06-29'!$B$1:$P$377</definedName>
    <definedName name="_____UO03">'[1]06-29'!$B$1:$P$377</definedName>
    <definedName name="____UO03">'[1]06-29'!$B$1:$P$377</definedName>
    <definedName name="___UO03">'[1]06-29'!$B$1:$P$377</definedName>
    <definedName name="__UO03">'[1]06-29'!$B$1:$P$377</definedName>
    <definedName name="_UO03">'[1]06-29'!$B$1:$P$377</definedName>
    <definedName name="a" localSheetId="1">'[2]06-29'!$B$1:$P$377</definedName>
    <definedName name="a">'[2]06-29'!$B$1:$P$377</definedName>
    <definedName name="b">'[3]06-29'!$B$1:$P$377</definedName>
    <definedName name="ddd" localSheetId="1">'[2]06-29'!$B$1:$P$377</definedName>
    <definedName name="ddd">'[2]06-29'!$B$1:$P$377</definedName>
    <definedName name="eee" localSheetId="1">'[4]06-29'!$B$1:$P$377</definedName>
    <definedName name="eee">'[4]06-29'!$B$1:$P$377</definedName>
    <definedName name="fff" localSheetId="1">'[5]06-29'!$B$1:$P$377</definedName>
    <definedName name="fff">'[5]06-29'!$B$1:$P$377</definedName>
    <definedName name="fw_3M_USD" localSheetId="1">#REF!</definedName>
    <definedName name="fw_3M_USD">#REF!</definedName>
    <definedName name="kkk" localSheetId="1">'[4]06-29'!$B$1:$P$377</definedName>
    <definedName name="kkk">'[4]06-29'!$B$1:$P$377</definedName>
    <definedName name="majka" localSheetId="1">'[2]06-29'!$B$1:$P$377</definedName>
    <definedName name="majka">'[2]06-29'!$B$1:$P$377</definedName>
    <definedName name="MB" localSheetId="1">'[6]06-29'!$B$1:$P$377</definedName>
    <definedName name="MB">'[6]06-29'!$B$1:$P$377</definedName>
    <definedName name="mmm" localSheetId="1">'[5]06-29'!$B$1:$P$377</definedName>
    <definedName name="mmm">'[5]06-29'!$B$1:$P$377</definedName>
    <definedName name="OU">'[3]06-29'!$B$1:$P$377</definedName>
    <definedName name="spot_sazby_USD" localSheetId="1">#REF!</definedName>
    <definedName name="spot_sazby_USD">#REF!</definedName>
    <definedName name="t" localSheetId="1">'[5]06-29'!$B$1:$P$377</definedName>
    <definedName name="t">'[5]06-29'!$B$1:$P$377</definedName>
    <definedName name="Toky" localSheetId="0">'[7]06-29'!$B$1:$P$377</definedName>
    <definedName name="Toky">'[3]06-29'!$B$1:$P$377</definedName>
    <definedName name="Toky2">'[3]06-29'!$B$1:$P$377</definedName>
    <definedName name="tt" localSheetId="1">'[2]06-29'!$B$1:$P$377</definedName>
    <definedName name="tt">'[2]06-29'!$B$1:$P$377</definedName>
    <definedName name="uuu" localSheetId="1">'[2]06-29'!$B$1:$P$377</definedName>
    <definedName name="uuu">'[2]06-29'!$B$1:$P$377</definedName>
    <definedName name="uuuuuuuuuuuuuuuuu" localSheetId="1">'[5]06-29'!$B$1:$P$377</definedName>
    <definedName name="uuuuuuuuuuuuuuuuu">'[5]06-29'!$B$1:$P$377</definedName>
    <definedName name="xcx">'[3]06-29'!$B$1:$P$377</definedName>
    <definedName name="zdr" localSheetId="1">'[4]06-29'!$B$1:$P$377</definedName>
    <definedName name="zdr">'[4]06-29'!$B$1:$P$377</definedName>
    <definedName name="zdroje3" localSheetId="1">'[4]06-29'!$B$1:$P$377</definedName>
    <definedName name="zdroje3">'[4]06-29'!$B$1:$P$377</definedName>
    <definedName name="ZiProv06" localSheetId="1">'[5]06-29'!$B$1:$P$377</definedName>
    <definedName name="ZiProv06">'[5]06-29'!$B$1:$P$377</definedName>
  </definedNames>
  <calcPr fullCalcOnLoad="1"/>
</workbook>
</file>

<file path=xl/sharedStrings.xml><?xml version="1.0" encoding="utf-8"?>
<sst xmlns="http://schemas.openxmlformats.org/spreadsheetml/2006/main" count="276" uniqueCount="134">
  <si>
    <t>produkty</t>
  </si>
  <si>
    <t>2004</t>
  </si>
  <si>
    <t>2005</t>
  </si>
  <si>
    <t>2006</t>
  </si>
  <si>
    <t xml:space="preserve">2007 </t>
  </si>
  <si>
    <t>2008</t>
  </si>
  <si>
    <t>2009</t>
  </si>
  <si>
    <t>záruky MSP</t>
  </si>
  <si>
    <t>počet</t>
  </si>
  <si>
    <t>mil.Kč</t>
  </si>
  <si>
    <t>záruky celkem</t>
  </si>
  <si>
    <t>úvěry celkem</t>
  </si>
  <si>
    <t>příspěvky a dotace celkem</t>
  </si>
  <si>
    <t>2010</t>
  </si>
  <si>
    <r>
      <t xml:space="preserve">Obchody realizované v pobočkové síti  </t>
    </r>
    <r>
      <rPr>
        <b/>
        <sz val="12"/>
        <color indexed="10"/>
        <rFont val="Arial"/>
        <family val="2"/>
      </rPr>
      <t>- údaje ke dni 31.12.2010</t>
    </r>
  </si>
  <si>
    <t>program</t>
  </si>
  <si>
    <t>1998</t>
  </si>
  <si>
    <t xml:space="preserve">1999 </t>
  </si>
  <si>
    <t>2000</t>
  </si>
  <si>
    <t>2001</t>
  </si>
  <si>
    <t>2002</t>
  </si>
  <si>
    <t>2003</t>
  </si>
  <si>
    <t>2007</t>
  </si>
  <si>
    <t>2008
plán</t>
  </si>
  <si>
    <t>2009
plán</t>
  </si>
  <si>
    <t xml:space="preserve">2009 </t>
  </si>
  <si>
    <t>2010
plán</t>
  </si>
  <si>
    <t xml:space="preserve">2010 skutečnost </t>
  </si>
  <si>
    <t>č. účtu</t>
  </si>
  <si>
    <t>ZÁRUKA</t>
  </si>
  <si>
    <t>NÁR. ZÁRUKA</t>
  </si>
  <si>
    <t>START</t>
  </si>
  <si>
    <t>záruky pásmové</t>
  </si>
  <si>
    <t>ZÁRUKA, TRH</t>
  </si>
  <si>
    <t>94007101
93007102,93007103</t>
  </si>
  <si>
    <t>(MSP, OPPI)</t>
  </si>
  <si>
    <t>záruky portfoliové</t>
  </si>
  <si>
    <t>ZÁRUKA, TRH, START</t>
  </si>
  <si>
    <t>93007102,94007101
93007102,93007103</t>
  </si>
  <si>
    <t>(OPPI, MSP)</t>
  </si>
  <si>
    <t>záruky</t>
  </si>
  <si>
    <t>mimoprogram</t>
  </si>
  <si>
    <t xml:space="preserve">záruky                </t>
  </si>
  <si>
    <t>ZÁRUKA regionální (MSP)</t>
  </si>
  <si>
    <t>od r. 2001 REGIOZÁRUKA (MSP)</t>
  </si>
  <si>
    <t>REGIOZÁRUKA 2</t>
  </si>
  <si>
    <t xml:space="preserve"> (NUTS 2)</t>
  </si>
  <si>
    <t>KAPITÁL</t>
  </si>
  <si>
    <t>(MSP)</t>
  </si>
  <si>
    <t>REKONSTRUKCE</t>
  </si>
  <si>
    <t xml:space="preserve">ZÁRUKA </t>
  </si>
  <si>
    <t>revolving</t>
  </si>
  <si>
    <t>(MSP,OPPI)</t>
  </si>
  <si>
    <t>mil. Kč</t>
  </si>
  <si>
    <t>PANEL</t>
  </si>
  <si>
    <t>93 400 023</t>
  </si>
  <si>
    <t>93 400 024</t>
  </si>
  <si>
    <t>vadium</t>
  </si>
  <si>
    <t>ZÁRUKA, CERTIFIKACE, mimo programy</t>
  </si>
  <si>
    <t>90 001 953</t>
  </si>
  <si>
    <t xml:space="preserve">úvěry                            a                                půjčky </t>
  </si>
  <si>
    <t>KREDIT</t>
  </si>
  <si>
    <t>91 208 900</t>
  </si>
  <si>
    <t>investiční (MSP a OPPP)</t>
  </si>
  <si>
    <t>KREDIT - malé úvěry</t>
  </si>
  <si>
    <t>91 208 906</t>
  </si>
  <si>
    <t>KREDIT - podřízené úvěry</t>
  </si>
  <si>
    <t>91 208 903</t>
  </si>
  <si>
    <t>investiční (OPPP)</t>
  </si>
  <si>
    <t>PROGRES - podřízené úvěry</t>
  </si>
  <si>
    <t>94007001 = 60%</t>
  </si>
  <si>
    <t>investiční (MSP, OPPI)</t>
  </si>
  <si>
    <t>PROGRES EPC - úvěry</t>
  </si>
  <si>
    <t>investiční (OPPI)</t>
  </si>
  <si>
    <t>EKOENERGIE - podřízené úvěry</t>
  </si>
  <si>
    <t>INOVACE - podřízené úvěry</t>
  </si>
  <si>
    <t>(OPPP)</t>
  </si>
  <si>
    <t>TRH</t>
  </si>
  <si>
    <t>90 012 958</t>
  </si>
  <si>
    <t>investiční (MSP)</t>
  </si>
  <si>
    <t>PREFERENCE</t>
  </si>
  <si>
    <t>regionální mikroúvěry</t>
  </si>
  <si>
    <t>93 403 910</t>
  </si>
  <si>
    <t>jihočeské, zlínské</t>
  </si>
  <si>
    <t>PROVOZ</t>
  </si>
  <si>
    <t>provozní (MSP)</t>
  </si>
  <si>
    <t>TECHNOS-PHARE</t>
  </si>
  <si>
    <t>TRANSFER</t>
  </si>
  <si>
    <t>94007002 = 60%</t>
  </si>
  <si>
    <t>(MSP, OPPP, OPPI)</t>
  </si>
  <si>
    <t>93 007 909</t>
  </si>
  <si>
    <t>(MSP) bezúročný úvěr</t>
  </si>
  <si>
    <t>BYDLENÍ</t>
  </si>
  <si>
    <t>POVODEŇ</t>
  </si>
  <si>
    <t>vodohospodářské úvěry</t>
  </si>
  <si>
    <t>90012974</t>
  </si>
  <si>
    <t>syndikované úvěry</t>
  </si>
  <si>
    <t>RRF</t>
  </si>
  <si>
    <t>91 029 931</t>
  </si>
  <si>
    <t>úvěry obcím</t>
  </si>
  <si>
    <t xml:space="preserve">90 012 967
93 405 900
</t>
  </si>
  <si>
    <t>(Obec, MUFIS 2)</t>
  </si>
  <si>
    <t>úvěry a půjčky celkem</t>
  </si>
  <si>
    <t xml:space="preserve"> příspěvky k úhradě úroků</t>
  </si>
  <si>
    <t>REGION-2 (NUTS 2)</t>
  </si>
  <si>
    <t>příspěvky a dotace</t>
  </si>
  <si>
    <t xml:space="preserve"> dotace k úhradě úroků</t>
  </si>
  <si>
    <t>93 400 900</t>
  </si>
  <si>
    <t>dotace na získání certifikace a normativní shodu</t>
  </si>
  <si>
    <t>93 500 902
93 007 900</t>
  </si>
  <si>
    <t>TRH, CERTIFIKACE (MSP)</t>
  </si>
  <si>
    <t>na poradenství</t>
  </si>
  <si>
    <t>KONZULT (MSP)</t>
  </si>
  <si>
    <t>dotace na prac. místa</t>
  </si>
  <si>
    <t>SPECIAL (MSP)</t>
  </si>
  <si>
    <t>dotace</t>
  </si>
  <si>
    <t>KOOPERACE, POJ. PRODEJNA (MSP)</t>
  </si>
  <si>
    <r>
      <t xml:space="preserve"> VZDUCH, </t>
    </r>
    <r>
      <rPr>
        <sz val="8"/>
        <rFont val="Arial"/>
        <family val="2"/>
      </rPr>
      <t>POHRANIČÍ</t>
    </r>
  </si>
  <si>
    <t>regionální příspěvky</t>
  </si>
  <si>
    <t>výpomoci</t>
  </si>
  <si>
    <t>ENERGETIK</t>
  </si>
  <si>
    <t>návratné</t>
  </si>
  <si>
    <t>OBNOVA</t>
  </si>
  <si>
    <t>uzavřené smlouvy celkem</t>
  </si>
  <si>
    <t>2011</t>
  </si>
  <si>
    <t>2012</t>
  </si>
  <si>
    <t>2013</t>
  </si>
  <si>
    <t>2014</t>
  </si>
  <si>
    <t>2015</t>
  </si>
  <si>
    <t>2016</t>
  </si>
  <si>
    <t>Souhrnné výsledky obchodní činnosti v r. 2007 až 2016</t>
  </si>
  <si>
    <t>dotace PANEL a příspěvky</t>
  </si>
  <si>
    <t xml:space="preserve">skupiny produktů /rok </t>
  </si>
  <si>
    <t>dotace PANEL a příspěvky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</si>
</sst>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,,"/>
    <numFmt numFmtId="165" formatCode="0.000000,,"/>
    <numFmt numFmtId="166" formatCode="_-* #,##0.00\ [$€-1]_-;\-* #,##0.00\ [$€-1]_-;_-* &quot;-&quot;??\ [$€-1]_-"/>
    <numFmt numFmtId="167" formatCode="#,##0,"/>
    <numFmt numFmtId="168" formatCode="0.0"/>
    <numFmt numFmtId="16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color indexed="10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sz val="7"/>
      <color indexed="10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>
      <left/>
      <right style="medium"/>
      <top style="hair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medium"/>
      <top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medium"/>
      <right style="medium"/>
      <top style="thin"/>
      <bottom style="hair"/>
    </border>
    <border>
      <left/>
      <right style="medium"/>
      <top style="thin"/>
      <bottom style="hair"/>
    </border>
    <border>
      <left style="medium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3" fillId="9" borderId="0" applyNumberFormat="0" applyBorder="0" applyAlignment="0" applyProtection="0"/>
    <xf numFmtId="0" fontId="24" fillId="38" borderId="1" applyNumberFormat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6" applyNumberFormat="0" applyAlignment="0" applyProtection="0"/>
    <xf numFmtId="0" fontId="45" fillId="40" borderId="0" applyNumberFormat="0" applyBorder="0" applyAlignment="0" applyProtection="0"/>
    <xf numFmtId="0" fontId="32" fillId="13" borderId="1" applyNumberFormat="0" applyAlignment="0" applyProtection="0"/>
    <xf numFmtId="0" fontId="46" fillId="41" borderId="7" applyNumberFormat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51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44" borderId="12" applyNumberFormat="0" applyFont="0" applyAlignment="0" applyProtection="0"/>
    <xf numFmtId="0" fontId="35" fillId="38" borderId="13" applyNumberFormat="0" applyAlignment="0" applyProtection="0"/>
    <xf numFmtId="0" fontId="0" fillId="45" borderId="1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46" borderId="0" applyNumberFormat="0" applyBorder="0" applyAlignment="0" applyProtection="0"/>
    <xf numFmtId="167" fontId="13" fillId="12" borderId="16">
      <alignment/>
      <protection/>
    </xf>
    <xf numFmtId="167" fontId="12" fillId="12" borderId="17">
      <alignment/>
      <protection/>
    </xf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14" fillId="8" borderId="17">
      <alignment/>
      <protection/>
    </xf>
    <xf numFmtId="0" fontId="37" fillId="0" borderId="18" applyNumberFormat="0" applyFill="0" applyAlignment="0" applyProtection="0"/>
    <xf numFmtId="0" fontId="55" fillId="47" borderId="19" applyNumberFormat="0" applyAlignment="0" applyProtection="0"/>
    <xf numFmtId="0" fontId="56" fillId="48" borderId="19" applyNumberFormat="0" applyAlignment="0" applyProtection="0"/>
    <xf numFmtId="0" fontId="57" fillId="48" borderId="20" applyNumberFormat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3" fillId="0" borderId="0" xfId="102" applyFont="1" applyFill="1" applyBorder="1" applyAlignment="1">
      <alignment horizontal="left" vertical="center"/>
      <protection/>
    </xf>
    <xf numFmtId="0" fontId="4" fillId="0" borderId="0" xfId="102" applyFont="1" applyFill="1" applyBorder="1" applyAlignment="1">
      <alignment horizontal="right" vertical="center"/>
      <protection/>
    </xf>
    <xf numFmtId="0" fontId="5" fillId="0" borderId="0" xfId="102" applyFont="1" applyFill="1" applyBorder="1" applyAlignment="1">
      <alignment vertical="center"/>
      <protection/>
    </xf>
    <xf numFmtId="49" fontId="4" fillId="0" borderId="21" xfId="102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Border="1" applyAlignment="1">
      <alignment horizontal="center"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vertical="center"/>
      <protection/>
    </xf>
    <xf numFmtId="164" fontId="7" fillId="0" borderId="23" xfId="102" applyNumberFormat="1" applyFont="1" applyFill="1" applyBorder="1" applyAlignment="1">
      <alignment horizontal="right" vertical="center"/>
      <protection/>
    </xf>
    <xf numFmtId="3" fontId="7" fillId="0" borderId="23" xfId="102" applyNumberFormat="1" applyFont="1" applyFill="1" applyBorder="1" applyAlignment="1">
      <alignment horizontal="right" vertical="center"/>
      <protection/>
    </xf>
    <xf numFmtId="0" fontId="6" fillId="0" borderId="0" xfId="102" applyFont="1" applyFill="1" applyBorder="1" applyAlignment="1">
      <alignment vertical="center"/>
      <protection/>
    </xf>
    <xf numFmtId="164" fontId="7" fillId="0" borderId="24" xfId="102" applyNumberFormat="1" applyFont="1" applyFill="1" applyBorder="1" applyAlignment="1">
      <alignment horizontal="right"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3" fontId="9" fillId="55" borderId="25" xfId="102" applyNumberFormat="1" applyFont="1" applyFill="1" applyBorder="1" applyAlignment="1">
      <alignment horizontal="right" vertical="center"/>
      <protection/>
    </xf>
    <xf numFmtId="3" fontId="9" fillId="56" borderId="22" xfId="102" applyNumberFormat="1" applyFont="1" applyFill="1" applyBorder="1" applyAlignment="1">
      <alignment horizontal="right" vertical="center"/>
      <protection/>
    </xf>
    <xf numFmtId="0" fontId="4" fillId="0" borderId="0" xfId="102" applyFont="1" applyFill="1" applyBorder="1" applyAlignment="1">
      <alignment vertical="center"/>
      <protection/>
    </xf>
    <xf numFmtId="0" fontId="6" fillId="0" borderId="26" xfId="102" applyFont="1" applyFill="1" applyBorder="1" applyAlignment="1">
      <alignment horizontal="center" vertical="center"/>
      <protection/>
    </xf>
    <xf numFmtId="164" fontId="9" fillId="55" borderId="27" xfId="102" applyNumberFormat="1" applyFont="1" applyFill="1" applyBorder="1" applyAlignment="1">
      <alignment horizontal="right" vertical="center"/>
      <protection/>
    </xf>
    <xf numFmtId="164" fontId="9" fillId="56" borderId="26" xfId="102" applyNumberFormat="1" applyFont="1" applyFill="1" applyBorder="1" applyAlignment="1">
      <alignment horizontal="right" vertical="center"/>
      <protection/>
    </xf>
    <xf numFmtId="0" fontId="4" fillId="0" borderId="0" xfId="102" applyFont="1" applyFill="1" applyBorder="1" applyAlignment="1">
      <alignment horizontal="left" vertical="center"/>
      <protection/>
    </xf>
    <xf numFmtId="3" fontId="4" fillId="0" borderId="0" xfId="102" applyNumberFormat="1" applyFont="1" applyFill="1" applyBorder="1" applyAlignment="1">
      <alignment vertical="center"/>
      <protection/>
    </xf>
    <xf numFmtId="0" fontId="10" fillId="0" borderId="0" xfId="102" applyFont="1" applyFill="1" applyBorder="1" applyAlignment="1">
      <alignment vertical="center"/>
      <protection/>
    </xf>
    <xf numFmtId="0" fontId="6" fillId="0" borderId="26" xfId="102" applyFont="1" applyFill="1" applyBorder="1" applyAlignment="1">
      <alignment horizontal="center" vertical="center"/>
      <protection/>
    </xf>
    <xf numFmtId="165" fontId="11" fillId="0" borderId="0" xfId="102" applyNumberFormat="1" applyFont="1" applyFill="1" applyBorder="1" applyAlignment="1">
      <alignment horizontal="right" vertical="center"/>
      <protection/>
    </xf>
    <xf numFmtId="0" fontId="4" fillId="0" borderId="0" xfId="101" applyFont="1" applyFill="1" applyBorder="1" applyAlignment="1">
      <alignment vertical="center"/>
      <protection/>
    </xf>
    <xf numFmtId="0" fontId="5" fillId="0" borderId="0" xfId="102" applyFont="1" applyFill="1" applyBorder="1" applyAlignment="1">
      <alignment horizontal="left" vertical="center"/>
      <protection/>
    </xf>
    <xf numFmtId="0" fontId="3" fillId="0" borderId="28" xfId="102" applyFont="1" applyFill="1" applyBorder="1" applyAlignment="1">
      <alignment horizontal="left" vertical="center" wrapText="1"/>
      <protection/>
    </xf>
    <xf numFmtId="0" fontId="3" fillId="0" borderId="0" xfId="102" applyFont="1" applyFill="1" applyBorder="1" applyAlignment="1">
      <alignment horizontal="left" vertical="center" wrapText="1"/>
      <protection/>
    </xf>
    <xf numFmtId="164" fontId="5" fillId="0" borderId="0" xfId="102" applyNumberFormat="1" applyFont="1" applyFill="1" applyBorder="1" applyAlignment="1">
      <alignment vertical="center"/>
      <protection/>
    </xf>
    <xf numFmtId="164" fontId="59" fillId="0" borderId="0" xfId="102" applyNumberFormat="1" applyFont="1" applyFill="1" applyBorder="1" applyAlignment="1">
      <alignment horizontal="right" vertical="center" wrapText="1"/>
      <protection/>
    </xf>
    <xf numFmtId="0" fontId="6" fillId="0" borderId="0" xfId="102" applyFont="1" applyFill="1" applyBorder="1" applyAlignment="1">
      <alignment vertical="center" wrapText="1"/>
      <protection/>
    </xf>
    <xf numFmtId="0" fontId="12" fillId="0" borderId="0" xfId="94">
      <alignment/>
      <protection/>
    </xf>
    <xf numFmtId="0" fontId="16" fillId="0" borderId="29" xfId="102" applyFont="1" applyFill="1" applyBorder="1" applyAlignment="1">
      <alignment horizontal="center" vertical="center"/>
      <protection/>
    </xf>
    <xf numFmtId="168" fontId="9" fillId="0" borderId="30" xfId="102" applyNumberFormat="1" applyFont="1" applyFill="1" applyBorder="1" applyAlignment="1">
      <alignment horizontal="right" vertical="center"/>
      <protection/>
    </xf>
    <xf numFmtId="0" fontId="4" fillId="0" borderId="31" xfId="102" applyFont="1" applyFill="1" applyBorder="1" applyAlignment="1">
      <alignment horizontal="center" vertical="center"/>
      <protection/>
    </xf>
    <xf numFmtId="0" fontId="4" fillId="0" borderId="32" xfId="102" applyNumberFormat="1" applyFont="1" applyFill="1" applyBorder="1" applyAlignment="1">
      <alignment horizontal="centerContinuous" vertical="center"/>
      <protection/>
    </xf>
    <xf numFmtId="0" fontId="4" fillId="0" borderId="33" xfId="102" applyNumberFormat="1" applyFont="1" applyFill="1" applyBorder="1" applyAlignment="1">
      <alignment horizontal="centerContinuous" vertical="center"/>
      <protection/>
    </xf>
    <xf numFmtId="0" fontId="4" fillId="0" borderId="34" xfId="102" applyNumberFormat="1" applyFont="1" applyFill="1" applyBorder="1" applyAlignment="1">
      <alignment horizontal="centerContinuous" vertical="center"/>
      <protection/>
    </xf>
    <xf numFmtId="49" fontId="4" fillId="0" borderId="34" xfId="102" applyNumberFormat="1" applyFont="1" applyFill="1" applyBorder="1" applyAlignment="1">
      <alignment horizontal="centerContinuous" vertical="center"/>
      <protection/>
    </xf>
    <xf numFmtId="49" fontId="4" fillId="0" borderId="33" xfId="102" applyNumberFormat="1" applyFont="1" applyFill="1" applyBorder="1" applyAlignment="1">
      <alignment horizontal="centerContinuous" vertical="center"/>
      <protection/>
    </xf>
    <xf numFmtId="49" fontId="4" fillId="0" borderId="35" xfId="102" applyNumberFormat="1" applyFont="1" applyFill="1" applyBorder="1" applyAlignment="1">
      <alignment horizontal="centerContinuous" vertical="center"/>
      <protection/>
    </xf>
    <xf numFmtId="49" fontId="4" fillId="0" borderId="21" xfId="102" applyNumberFormat="1" applyFont="1" applyFill="1" applyBorder="1" applyAlignment="1">
      <alignment horizontal="centerContinuous" vertical="center" wrapText="1"/>
      <protection/>
    </xf>
    <xf numFmtId="49" fontId="4" fillId="0" borderId="36" xfId="102" applyNumberFormat="1" applyFont="1" applyFill="1" applyBorder="1" applyAlignment="1">
      <alignment horizontal="center" vertical="center" wrapText="1"/>
      <protection/>
    </xf>
    <xf numFmtId="49" fontId="10" fillId="0" borderId="21" xfId="102" applyNumberFormat="1" applyFont="1" applyFill="1" applyBorder="1" applyAlignment="1">
      <alignment horizontal="center" vertical="center" wrapText="1"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9" fontId="6" fillId="0" borderId="16" xfId="102" applyNumberFormat="1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horizontal="center" vertical="center" wrapText="1"/>
      <protection/>
    </xf>
    <xf numFmtId="0" fontId="6" fillId="55" borderId="33" xfId="102" applyFont="1" applyFill="1" applyBorder="1" applyAlignment="1">
      <alignment horizontal="right" vertical="center"/>
      <protection/>
    </xf>
    <xf numFmtId="0" fontId="6" fillId="0" borderId="37" xfId="102" applyFont="1" applyFill="1" applyBorder="1" applyAlignment="1">
      <alignment horizontal="center" vertical="center"/>
      <protection/>
    </xf>
    <xf numFmtId="3" fontId="7" fillId="0" borderId="32" xfId="102" applyNumberFormat="1" applyFont="1" applyFill="1" applyBorder="1" applyAlignment="1">
      <alignment horizontal="right" vertical="center"/>
      <protection/>
    </xf>
    <xf numFmtId="3" fontId="7" fillId="0" borderId="34" xfId="102" applyNumberFormat="1" applyFont="1" applyFill="1" applyBorder="1" applyAlignment="1">
      <alignment horizontal="right" vertical="center"/>
      <protection/>
    </xf>
    <xf numFmtId="3" fontId="7" fillId="0" borderId="33" xfId="102" applyNumberFormat="1" applyFont="1" applyFill="1" applyBorder="1" applyAlignment="1">
      <alignment horizontal="right" vertical="center"/>
      <protection/>
    </xf>
    <xf numFmtId="3" fontId="7" fillId="0" borderId="35" xfId="102" applyNumberFormat="1" applyFont="1" applyFill="1" applyBorder="1" applyAlignment="1">
      <alignment horizontal="right" vertical="center"/>
      <protection/>
    </xf>
    <xf numFmtId="3" fontId="7" fillId="0" borderId="38" xfId="102" applyNumberFormat="1" applyFont="1" applyFill="1" applyBorder="1" applyAlignment="1">
      <alignment horizontal="right" vertical="center"/>
      <protection/>
    </xf>
    <xf numFmtId="3" fontId="7" fillId="0" borderId="39" xfId="102" applyNumberFormat="1" applyFont="1" applyFill="1" applyBorder="1" applyAlignment="1">
      <alignment horizontal="right" vertical="center"/>
      <protection/>
    </xf>
    <xf numFmtId="3" fontId="6" fillId="55" borderId="38" xfId="102" applyNumberFormat="1" applyFont="1" applyFill="1" applyBorder="1" applyAlignment="1">
      <alignment horizontal="right" vertical="center"/>
      <protection/>
    </xf>
    <xf numFmtId="3" fontId="7" fillId="0" borderId="0" xfId="102" applyNumberFormat="1" applyFont="1" applyFill="1" applyBorder="1" applyAlignment="1">
      <alignment horizontal="right" vertical="center"/>
      <protection/>
    </xf>
    <xf numFmtId="3" fontId="60" fillId="19" borderId="38" xfId="102" applyNumberFormat="1" applyFont="1" applyFill="1" applyBorder="1" applyAlignment="1">
      <alignment horizontal="right" vertical="center"/>
      <protection/>
    </xf>
    <xf numFmtId="3" fontId="19" fillId="19" borderId="38" xfId="102" applyNumberFormat="1" applyFont="1" applyFill="1" applyBorder="1" applyAlignment="1">
      <alignment horizontal="right" vertical="center"/>
      <protection/>
    </xf>
    <xf numFmtId="3" fontId="8" fillId="19" borderId="0" xfId="102" applyNumberFormat="1" applyFont="1" applyFill="1" applyBorder="1" applyAlignment="1">
      <alignment vertical="center"/>
      <protection/>
    </xf>
    <xf numFmtId="0" fontId="6" fillId="57" borderId="40" xfId="101" applyFont="1" applyFill="1" applyBorder="1" applyAlignment="1">
      <alignment horizontal="right" vertical="center"/>
      <protection/>
    </xf>
    <xf numFmtId="0" fontId="6" fillId="0" borderId="41" xfId="102" applyFont="1" applyFill="1" applyBorder="1" applyAlignment="1">
      <alignment horizontal="center" vertical="center"/>
      <protection/>
    </xf>
    <xf numFmtId="164" fontId="7" fillId="0" borderId="42" xfId="102" applyNumberFormat="1" applyFont="1" applyFill="1" applyBorder="1" applyAlignment="1">
      <alignment horizontal="right" vertical="center"/>
      <protection/>
    </xf>
    <xf numFmtId="164" fontId="7" fillId="0" borderId="43" xfId="102" applyNumberFormat="1" applyFont="1" applyFill="1" applyBorder="1" applyAlignment="1">
      <alignment horizontal="right" vertical="center"/>
      <protection/>
    </xf>
    <xf numFmtId="164" fontId="7" fillId="0" borderId="44" xfId="102" applyNumberFormat="1" applyFont="1" applyFill="1" applyBorder="1" applyAlignment="1">
      <alignment horizontal="right" vertical="center"/>
      <protection/>
    </xf>
    <xf numFmtId="164" fontId="7" fillId="0" borderId="45" xfId="102" applyNumberFormat="1" applyFont="1" applyFill="1" applyBorder="1" applyAlignment="1">
      <alignment horizontal="right" vertical="center"/>
      <protection/>
    </xf>
    <xf numFmtId="164" fontId="7" fillId="0" borderId="46" xfId="102" applyNumberFormat="1" applyFont="1" applyFill="1" applyBorder="1" applyAlignment="1">
      <alignment horizontal="right" vertical="center"/>
      <protection/>
    </xf>
    <xf numFmtId="164" fontId="7" fillId="0" borderId="47" xfId="102" applyNumberFormat="1" applyFont="1" applyFill="1" applyBorder="1" applyAlignment="1">
      <alignment horizontal="right" vertical="center"/>
      <protection/>
    </xf>
    <xf numFmtId="164" fontId="6" fillId="55" borderId="46" xfId="102" applyNumberFormat="1" applyFont="1" applyFill="1" applyBorder="1" applyAlignment="1">
      <alignment horizontal="right" vertical="center"/>
      <protection/>
    </xf>
    <xf numFmtId="164" fontId="7" fillId="0" borderId="0" xfId="102" applyNumberFormat="1" applyFont="1" applyFill="1" applyBorder="1" applyAlignment="1">
      <alignment horizontal="right" vertical="center"/>
      <protection/>
    </xf>
    <xf numFmtId="164" fontId="60" fillId="19" borderId="46" xfId="102" applyNumberFormat="1" applyFont="1" applyFill="1" applyBorder="1" applyAlignment="1">
      <alignment horizontal="right" vertical="center"/>
      <protection/>
    </xf>
    <xf numFmtId="164" fontId="19" fillId="19" borderId="46" xfId="102" applyNumberFormat="1" applyFont="1" applyFill="1" applyBorder="1" applyAlignment="1">
      <alignment horizontal="right" vertical="center"/>
      <protection/>
    </xf>
    <xf numFmtId="0" fontId="6" fillId="55" borderId="48" xfId="102" applyFont="1" applyFill="1" applyBorder="1" applyAlignment="1">
      <alignment horizontal="right" vertical="center"/>
      <protection/>
    </xf>
    <xf numFmtId="0" fontId="6" fillId="0" borderId="49" xfId="102" applyFont="1" applyFill="1" applyBorder="1" applyAlignment="1">
      <alignment horizontal="center" vertical="center"/>
      <protection/>
    </xf>
    <xf numFmtId="3" fontId="7" fillId="0" borderId="50" xfId="102" applyNumberFormat="1" applyFont="1" applyFill="1" applyBorder="1" applyAlignment="1">
      <alignment horizontal="right" vertical="center"/>
      <protection/>
    </xf>
    <xf numFmtId="3" fontId="7" fillId="0" borderId="51" xfId="102" applyNumberFormat="1" applyFont="1" applyFill="1" applyBorder="1" applyAlignment="1">
      <alignment horizontal="right" vertical="center"/>
      <protection/>
    </xf>
    <xf numFmtId="3" fontId="7" fillId="0" borderId="52" xfId="102" applyNumberFormat="1" applyFont="1" applyFill="1" applyBorder="1" applyAlignment="1">
      <alignment horizontal="right" vertical="center"/>
      <protection/>
    </xf>
    <xf numFmtId="3" fontId="7" fillId="0" borderId="53" xfId="102" applyNumberFormat="1" applyFont="1" applyFill="1" applyBorder="1" applyAlignment="1">
      <alignment horizontal="right" vertical="center"/>
      <protection/>
    </xf>
    <xf numFmtId="0" fontId="6" fillId="0" borderId="48" xfId="102" applyFont="1" applyFill="1" applyBorder="1" applyAlignment="1">
      <alignment horizontal="right" vertical="center"/>
      <protection/>
    </xf>
    <xf numFmtId="164" fontId="7" fillId="0" borderId="38" xfId="102" applyNumberFormat="1" applyFont="1" applyFill="1" applyBorder="1" applyAlignment="1">
      <alignment horizontal="right" vertical="center"/>
      <protection/>
    </xf>
    <xf numFmtId="164" fontId="7" fillId="42" borderId="38" xfId="102" applyNumberFormat="1" applyFont="1" applyFill="1" applyBorder="1" applyAlignment="1">
      <alignment horizontal="right" vertical="center"/>
      <protection/>
    </xf>
    <xf numFmtId="0" fontId="8" fillId="0" borderId="0" xfId="102" applyFont="1" applyFill="1" applyBorder="1" applyAlignment="1">
      <alignment vertical="center" wrapText="1"/>
      <protection/>
    </xf>
    <xf numFmtId="0" fontId="6" fillId="0" borderId="40" xfId="101" applyFont="1" applyFill="1" applyBorder="1" applyAlignment="1">
      <alignment horizontal="right" vertical="center"/>
      <protection/>
    </xf>
    <xf numFmtId="0" fontId="6" fillId="0" borderId="54" xfId="102" applyFont="1" applyFill="1" applyBorder="1" applyAlignment="1">
      <alignment horizontal="center" vertical="center"/>
      <protection/>
    </xf>
    <xf numFmtId="3" fontId="7" fillId="0" borderId="55" xfId="102" applyNumberFormat="1" applyFont="1" applyFill="1" applyBorder="1" applyAlignment="1">
      <alignment horizontal="right" vertical="center"/>
      <protection/>
    </xf>
    <xf numFmtId="0" fontId="6" fillId="0" borderId="56" xfId="102" applyFont="1" applyFill="1" applyBorder="1" applyAlignment="1">
      <alignment horizontal="center" vertical="center"/>
      <protection/>
    </xf>
    <xf numFmtId="0" fontId="6" fillId="0" borderId="52" xfId="102" applyFont="1" applyFill="1" applyBorder="1" applyAlignment="1">
      <alignment horizontal="right" vertical="center"/>
      <protection/>
    </xf>
    <xf numFmtId="0" fontId="6" fillId="0" borderId="57" xfId="102" applyFont="1" applyFill="1" applyBorder="1" applyAlignment="1">
      <alignment horizontal="center" vertical="center"/>
      <protection/>
    </xf>
    <xf numFmtId="3" fontId="7" fillId="0" borderId="58" xfId="102" applyNumberFormat="1" applyFont="1" applyFill="1" applyBorder="1" applyAlignment="1">
      <alignment horizontal="right" vertical="center"/>
      <protection/>
    </xf>
    <xf numFmtId="3" fontId="7" fillId="0" borderId="59" xfId="102" applyNumberFormat="1" applyFont="1" applyFill="1" applyBorder="1" applyAlignment="1">
      <alignment horizontal="right" vertical="center"/>
      <protection/>
    </xf>
    <xf numFmtId="0" fontId="6" fillId="0" borderId="40" xfId="101" applyFont="1" applyFill="1" applyBorder="1" applyAlignment="1">
      <alignment vertical="center"/>
      <protection/>
    </xf>
    <xf numFmtId="0" fontId="6" fillId="0" borderId="52" xfId="101" applyFont="1" applyFill="1" applyBorder="1" applyAlignment="1">
      <alignment horizontal="right" vertical="center"/>
      <protection/>
    </xf>
    <xf numFmtId="0" fontId="6" fillId="0" borderId="16" xfId="102" applyFont="1" applyFill="1" applyBorder="1" applyAlignment="1">
      <alignment horizontal="center" vertical="center"/>
      <protection/>
    </xf>
    <xf numFmtId="164" fontId="7" fillId="0" borderId="50" xfId="102" applyNumberFormat="1" applyFont="1" applyFill="1" applyBorder="1" applyAlignment="1">
      <alignment horizontal="right" vertical="center"/>
      <protection/>
    </xf>
    <xf numFmtId="164" fontId="7" fillId="0" borderId="51" xfId="102" applyNumberFormat="1" applyFont="1" applyFill="1" applyBorder="1" applyAlignment="1">
      <alignment horizontal="right" vertical="center"/>
      <protection/>
    </xf>
    <xf numFmtId="164" fontId="7" fillId="0" borderId="52" xfId="102" applyNumberFormat="1" applyFont="1" applyFill="1" applyBorder="1" applyAlignment="1">
      <alignment horizontal="right" vertical="center"/>
      <protection/>
    </xf>
    <xf numFmtId="164" fontId="7" fillId="0" borderId="55" xfId="102" applyNumberFormat="1" applyFont="1" applyFill="1" applyBorder="1" applyAlignment="1">
      <alignment horizontal="right" vertical="center"/>
      <protection/>
    </xf>
    <xf numFmtId="164" fontId="7" fillId="0" borderId="39" xfId="102" applyNumberFormat="1" applyFont="1" applyFill="1" applyBorder="1" applyAlignment="1">
      <alignment horizontal="right" vertical="center"/>
      <protection/>
    </xf>
    <xf numFmtId="3" fontId="6" fillId="0" borderId="38" xfId="102" applyNumberFormat="1" applyFont="1" applyFill="1" applyBorder="1" applyAlignment="1">
      <alignment horizontal="right" vertical="center"/>
      <protection/>
    </xf>
    <xf numFmtId="164" fontId="9" fillId="0" borderId="0" xfId="102" applyNumberFormat="1" applyFont="1" applyFill="1" applyBorder="1" applyAlignment="1">
      <alignment horizontal="right" vertical="center"/>
      <protection/>
    </xf>
    <xf numFmtId="164" fontId="6" fillId="0" borderId="46" xfId="102" applyNumberFormat="1" applyFont="1" applyFill="1" applyBorder="1" applyAlignment="1">
      <alignment horizontal="right" vertical="center"/>
      <protection/>
    </xf>
    <xf numFmtId="4" fontId="9" fillId="0" borderId="60" xfId="90" applyNumberFormat="1" applyFont="1" applyBorder="1">
      <alignment/>
      <protection/>
    </xf>
    <xf numFmtId="164" fontId="61" fillId="0" borderId="0" xfId="102" applyNumberFormat="1" applyFont="1" applyFill="1" applyBorder="1" applyAlignment="1">
      <alignment horizontal="right" vertical="center"/>
      <protection/>
    </xf>
    <xf numFmtId="3" fontId="9" fillId="0" borderId="0" xfId="102" applyNumberFormat="1" applyFont="1" applyFill="1" applyBorder="1" applyAlignment="1">
      <alignment horizontal="right" vertical="center"/>
      <protection/>
    </xf>
    <xf numFmtId="0" fontId="6" fillId="0" borderId="61" xfId="101" applyFont="1" applyFill="1" applyBorder="1" applyAlignment="1">
      <alignment horizontal="right" vertical="center"/>
      <protection/>
    </xf>
    <xf numFmtId="0" fontId="6" fillId="0" borderId="62" xfId="102" applyFont="1" applyFill="1" applyBorder="1" applyAlignment="1">
      <alignment horizontal="center" vertical="center"/>
      <protection/>
    </xf>
    <xf numFmtId="164" fontId="7" fillId="0" borderId="63" xfId="102" applyNumberFormat="1" applyFont="1" applyFill="1" applyBorder="1" applyAlignment="1">
      <alignment horizontal="right" vertical="center"/>
      <protection/>
    </xf>
    <xf numFmtId="164" fontId="7" fillId="0" borderId="64" xfId="102" applyNumberFormat="1" applyFont="1" applyFill="1" applyBorder="1" applyAlignment="1">
      <alignment horizontal="right" vertical="center"/>
      <protection/>
    </xf>
    <xf numFmtId="164" fontId="7" fillId="0" borderId="65" xfId="102" applyNumberFormat="1" applyFont="1" applyFill="1" applyBorder="1" applyAlignment="1">
      <alignment horizontal="right" vertical="center"/>
      <protection/>
    </xf>
    <xf numFmtId="164" fontId="7" fillId="0" borderId="66" xfId="102" applyNumberFormat="1" applyFont="1" applyFill="1" applyBorder="1" applyAlignment="1">
      <alignment horizontal="right" vertical="center"/>
      <protection/>
    </xf>
    <xf numFmtId="164" fontId="7" fillId="0" borderId="67" xfId="102" applyNumberFormat="1" applyFont="1" applyFill="1" applyBorder="1" applyAlignment="1">
      <alignment horizontal="right" vertical="center"/>
      <protection/>
    </xf>
    <xf numFmtId="164" fontId="7" fillId="0" borderId="68" xfId="102" applyNumberFormat="1" applyFont="1" applyFill="1" applyBorder="1" applyAlignment="1">
      <alignment horizontal="right" vertical="center"/>
      <protection/>
    </xf>
    <xf numFmtId="0" fontId="6" fillId="0" borderId="69" xfId="102" applyFont="1" applyFill="1" applyBorder="1" applyAlignment="1">
      <alignment horizontal="center" vertical="center"/>
      <protection/>
    </xf>
    <xf numFmtId="3" fontId="4" fillId="0" borderId="25" xfId="102" applyNumberFormat="1" applyFont="1" applyFill="1" applyBorder="1" applyAlignment="1">
      <alignment vertical="center"/>
      <protection/>
    </xf>
    <xf numFmtId="3" fontId="4" fillId="0" borderId="70" xfId="102" applyNumberFormat="1" applyFont="1" applyFill="1" applyBorder="1" applyAlignment="1">
      <alignment vertical="center"/>
      <protection/>
    </xf>
    <xf numFmtId="3" fontId="4" fillId="0" borderId="71" xfId="102" applyNumberFormat="1" applyFont="1" applyFill="1" applyBorder="1" applyAlignment="1">
      <alignment vertical="center"/>
      <protection/>
    </xf>
    <xf numFmtId="3" fontId="9" fillId="0" borderId="33" xfId="102" applyNumberFormat="1" applyFont="1" applyFill="1" applyBorder="1" applyAlignment="1">
      <alignment horizontal="right" vertical="center"/>
      <protection/>
    </xf>
    <xf numFmtId="3" fontId="9" fillId="0" borderId="34" xfId="102" applyNumberFormat="1" applyFont="1" applyFill="1" applyBorder="1" applyAlignment="1">
      <alignment horizontal="right" vertical="center"/>
      <protection/>
    </xf>
    <xf numFmtId="3" fontId="9" fillId="0" borderId="35" xfId="102" applyNumberFormat="1" applyFont="1" applyFill="1" applyBorder="1" applyAlignment="1">
      <alignment horizontal="right" vertical="center"/>
      <protection/>
    </xf>
    <xf numFmtId="3" fontId="9" fillId="0" borderId="72" xfId="102" applyNumberFormat="1" applyFont="1" applyFill="1" applyBorder="1" applyAlignment="1">
      <alignment horizontal="right" vertical="center"/>
      <protection/>
    </xf>
    <xf numFmtId="3" fontId="9" fillId="0" borderId="73" xfId="102" applyNumberFormat="1" applyFont="1" applyFill="1" applyBorder="1" applyAlignment="1">
      <alignment horizontal="right" vertical="center"/>
      <protection/>
    </xf>
    <xf numFmtId="49" fontId="6" fillId="0" borderId="0" xfId="102" applyNumberFormat="1" applyFont="1" applyFill="1" applyBorder="1" applyAlignment="1">
      <alignment vertical="center"/>
      <protection/>
    </xf>
    <xf numFmtId="0" fontId="6" fillId="0" borderId="62" xfId="102" applyFont="1" applyFill="1" applyBorder="1" applyAlignment="1">
      <alignment horizontal="center" vertical="center"/>
      <protection/>
    </xf>
    <xf numFmtId="164" fontId="4" fillId="0" borderId="27" xfId="102" applyNumberFormat="1" applyFont="1" applyFill="1" applyBorder="1" applyAlignment="1">
      <alignment vertical="center"/>
      <protection/>
    </xf>
    <xf numFmtId="164" fontId="4" fillId="0" borderId="74" xfId="102" applyNumberFormat="1" applyFont="1" applyFill="1" applyBorder="1" applyAlignment="1">
      <alignment vertical="center"/>
      <protection/>
    </xf>
    <xf numFmtId="164" fontId="4" fillId="0" borderId="75" xfId="102" applyNumberFormat="1" applyFont="1" applyFill="1" applyBorder="1" applyAlignment="1">
      <alignment vertical="center"/>
      <protection/>
    </xf>
    <xf numFmtId="164" fontId="9" fillId="0" borderId="76" xfId="102" applyNumberFormat="1" applyFont="1" applyFill="1" applyBorder="1" applyAlignment="1">
      <alignment horizontal="right" vertical="center"/>
      <protection/>
    </xf>
    <xf numFmtId="164" fontId="9" fillId="0" borderId="77" xfId="102" applyNumberFormat="1" applyFont="1" applyFill="1" applyBorder="1" applyAlignment="1">
      <alignment horizontal="right" vertical="center"/>
      <protection/>
    </xf>
    <xf numFmtId="164" fontId="9" fillId="0" borderId="78" xfId="102" applyNumberFormat="1" applyFont="1" applyFill="1" applyBorder="1" applyAlignment="1">
      <alignment horizontal="right" vertical="center"/>
      <protection/>
    </xf>
    <xf numFmtId="164" fontId="9" fillId="0" borderId="79" xfId="102" applyNumberFormat="1" applyFont="1" applyFill="1" applyBorder="1" applyAlignment="1">
      <alignment horizontal="right" vertical="center"/>
      <protection/>
    </xf>
    <xf numFmtId="164" fontId="9" fillId="0" borderId="80" xfId="102" applyNumberFormat="1" applyFont="1" applyFill="1" applyBorder="1" applyAlignment="1">
      <alignment horizontal="right" vertical="center"/>
      <protection/>
    </xf>
    <xf numFmtId="0" fontId="6" fillId="0" borderId="33" xfId="102" applyFont="1" applyFill="1" applyBorder="1" applyAlignment="1">
      <alignment horizontal="right" vertical="center"/>
      <protection/>
    </xf>
    <xf numFmtId="0" fontId="6" fillId="0" borderId="69" xfId="102" applyFont="1" applyFill="1" applyBorder="1" applyAlignment="1">
      <alignment horizontal="center" vertical="center"/>
      <protection/>
    </xf>
    <xf numFmtId="3" fontId="7" fillId="0" borderId="72" xfId="102" applyNumberFormat="1" applyFont="1" applyFill="1" applyBorder="1" applyAlignment="1">
      <alignment horizontal="right" vertical="center"/>
      <protection/>
    </xf>
    <xf numFmtId="3" fontId="7" fillId="0" borderId="73" xfId="102" applyNumberFormat="1" applyFont="1" applyFill="1" applyBorder="1" applyAlignment="1">
      <alignment horizontal="right" vertical="center"/>
      <protection/>
    </xf>
    <xf numFmtId="0" fontId="6" fillId="57" borderId="52" xfId="101" applyFont="1" applyFill="1" applyBorder="1" applyAlignment="1">
      <alignment horizontal="right" vertical="center"/>
      <protection/>
    </xf>
    <xf numFmtId="3" fontId="7" fillId="57" borderId="38" xfId="102" applyNumberFormat="1" applyFont="1" applyFill="1" applyBorder="1" applyAlignment="1">
      <alignment horizontal="right" vertical="center"/>
      <protection/>
    </xf>
    <xf numFmtId="164" fontId="7" fillId="57" borderId="46" xfId="102" applyNumberFormat="1" applyFont="1" applyFill="1" applyBorder="1" applyAlignment="1">
      <alignment horizontal="right" vertical="center"/>
      <protection/>
    </xf>
    <xf numFmtId="3" fontId="7" fillId="42" borderId="38" xfId="102" applyNumberFormat="1" applyFont="1" applyFill="1" applyBorder="1" applyAlignment="1">
      <alignment horizontal="right" vertical="center"/>
      <protection/>
    </xf>
    <xf numFmtId="164" fontId="7" fillId="42" borderId="46" xfId="102" applyNumberFormat="1" applyFont="1" applyFill="1" applyBorder="1" applyAlignment="1">
      <alignment horizontal="right" vertical="center"/>
      <protection/>
    </xf>
    <xf numFmtId="49" fontId="6" fillId="0" borderId="0" xfId="102" applyNumberFormat="1" applyFont="1" applyFill="1" applyBorder="1" applyAlignment="1">
      <alignment horizontal="center" vertical="center"/>
      <protection/>
    </xf>
    <xf numFmtId="3" fontId="61" fillId="0" borderId="38" xfId="102" applyNumberFormat="1" applyFont="1" applyFill="1" applyBorder="1" applyAlignment="1">
      <alignment horizontal="right" vertical="center"/>
      <protection/>
    </xf>
    <xf numFmtId="164" fontId="61" fillId="0" borderId="46" xfId="102" applyNumberFormat="1" applyFont="1" applyFill="1" applyBorder="1" applyAlignment="1">
      <alignment horizontal="right" vertical="center"/>
      <protection/>
    </xf>
    <xf numFmtId="3" fontId="7" fillId="0" borderId="81" xfId="102" applyNumberFormat="1" applyFont="1" applyFill="1" applyBorder="1" applyAlignment="1">
      <alignment horizontal="right" vertical="center"/>
      <protection/>
    </xf>
    <xf numFmtId="3" fontId="7" fillId="0" borderId="16" xfId="102" applyNumberFormat="1" applyFont="1" applyFill="1" applyBorder="1" applyAlignment="1">
      <alignment horizontal="right" vertical="center"/>
      <protection/>
    </xf>
    <xf numFmtId="3" fontId="19" fillId="0" borderId="16" xfId="102" applyNumberFormat="1" applyFont="1" applyFill="1" applyBorder="1" applyAlignment="1">
      <alignment horizontal="right" vertical="center"/>
      <protection/>
    </xf>
    <xf numFmtId="3" fontId="7" fillId="0" borderId="82" xfId="102" applyNumberFormat="1" applyFont="1" applyFill="1" applyBorder="1" applyAlignment="1">
      <alignment horizontal="right" vertical="center"/>
      <protection/>
    </xf>
    <xf numFmtId="3" fontId="7" fillId="0" borderId="83" xfId="102" applyNumberFormat="1" applyFont="1" applyFill="1" applyBorder="1" applyAlignment="1">
      <alignment horizontal="right" vertical="center"/>
      <protection/>
    </xf>
    <xf numFmtId="3" fontId="7" fillId="0" borderId="84" xfId="102" applyNumberFormat="1" applyFont="1" applyFill="1" applyBorder="1" applyAlignment="1">
      <alignment horizontal="right" vertical="center"/>
      <protection/>
    </xf>
    <xf numFmtId="3" fontId="7" fillId="0" borderId="56" xfId="102" applyNumberFormat="1" applyFont="1" applyFill="1" applyBorder="1" applyAlignment="1">
      <alignment horizontal="right" vertical="center"/>
      <protection/>
    </xf>
    <xf numFmtId="164" fontId="7" fillId="0" borderId="81" xfId="102" applyNumberFormat="1" applyFont="1" applyFill="1" applyBorder="1" applyAlignment="1">
      <alignment horizontal="right" vertical="center"/>
      <protection/>
    </xf>
    <xf numFmtId="164" fontId="7" fillId="0" borderId="16" xfId="102" applyNumberFormat="1" applyFont="1" applyFill="1" applyBorder="1" applyAlignment="1">
      <alignment horizontal="right" vertical="center"/>
      <protection/>
    </xf>
    <xf numFmtId="164" fontId="7" fillId="0" borderId="82" xfId="102" applyNumberFormat="1" applyFont="1" applyFill="1" applyBorder="1" applyAlignment="1">
      <alignment horizontal="right" vertical="center"/>
      <protection/>
    </xf>
    <xf numFmtId="164" fontId="7" fillId="0" borderId="83" xfId="102" applyNumberFormat="1" applyFont="1" applyFill="1" applyBorder="1" applyAlignment="1">
      <alignment horizontal="right" vertical="center"/>
      <protection/>
    </xf>
    <xf numFmtId="164" fontId="7" fillId="0" borderId="85" xfId="102" applyNumberFormat="1" applyFont="1" applyFill="1" applyBorder="1" applyAlignment="1">
      <alignment horizontal="right" vertical="center"/>
      <protection/>
    </xf>
    <xf numFmtId="0" fontId="6" fillId="0" borderId="86" xfId="102" applyFont="1" applyFill="1" applyBorder="1" applyAlignment="1">
      <alignment horizontal="center" vertical="center"/>
      <protection/>
    </xf>
    <xf numFmtId="169" fontId="19" fillId="0" borderId="81" xfId="102" applyNumberFormat="1" applyFont="1" applyFill="1" applyBorder="1" applyAlignment="1">
      <alignment horizontal="right" vertical="center"/>
      <protection/>
    </xf>
    <xf numFmtId="169" fontId="19" fillId="0" borderId="16" xfId="102" applyNumberFormat="1" applyFont="1" applyFill="1" applyBorder="1" applyAlignment="1">
      <alignment horizontal="right" vertical="center"/>
      <protection/>
    </xf>
    <xf numFmtId="169" fontId="7" fillId="0" borderId="16" xfId="102" applyNumberFormat="1" applyFont="1" applyFill="1" applyBorder="1" applyAlignment="1">
      <alignment horizontal="right" vertical="center"/>
      <protection/>
    </xf>
    <xf numFmtId="169" fontId="7" fillId="0" borderId="82" xfId="102" applyNumberFormat="1" applyFont="1" applyFill="1" applyBorder="1" applyAlignment="1">
      <alignment horizontal="right" vertical="center"/>
      <protection/>
    </xf>
    <xf numFmtId="0" fontId="62" fillId="0" borderId="40" xfId="101" applyFont="1" applyFill="1" applyBorder="1" applyAlignment="1">
      <alignment horizontal="right" vertical="center"/>
      <protection/>
    </xf>
    <xf numFmtId="0" fontId="12" fillId="0" borderId="0" xfId="94" applyFont="1">
      <alignment/>
      <protection/>
    </xf>
    <xf numFmtId="3" fontId="7" fillId="0" borderId="87" xfId="102" applyNumberFormat="1" applyFont="1" applyFill="1" applyBorder="1" applyAlignment="1">
      <alignment horizontal="right" vertical="center"/>
      <protection/>
    </xf>
    <xf numFmtId="3" fontId="7" fillId="0" borderId="88" xfId="102" applyNumberFormat="1" applyFont="1" applyFill="1" applyBorder="1" applyAlignment="1">
      <alignment horizontal="right" vertical="center"/>
      <protection/>
    </xf>
    <xf numFmtId="3" fontId="7" fillId="0" borderId="89" xfId="102" applyNumberFormat="1" applyFont="1" applyFill="1" applyBorder="1" applyAlignment="1">
      <alignment horizontal="right" vertical="center"/>
      <protection/>
    </xf>
    <xf numFmtId="0" fontId="4" fillId="0" borderId="0" xfId="102" applyFont="1" applyFill="1" applyBorder="1" applyAlignment="1">
      <alignment vertical="center"/>
      <protection/>
    </xf>
    <xf numFmtId="164" fontId="7" fillId="0" borderId="80" xfId="102" applyNumberFormat="1" applyFont="1" applyFill="1" applyBorder="1" applyAlignment="1">
      <alignment horizontal="right" vertical="center"/>
      <protection/>
    </xf>
    <xf numFmtId="164" fontId="7" fillId="0" borderId="79" xfId="102" applyNumberFormat="1" applyFont="1" applyFill="1" applyBorder="1" applyAlignment="1">
      <alignment horizontal="right" vertical="center"/>
      <protection/>
    </xf>
    <xf numFmtId="3" fontId="9" fillId="0" borderId="32" xfId="102" applyNumberFormat="1" applyFont="1" applyFill="1" applyBorder="1" applyAlignment="1">
      <alignment horizontal="right" vertical="center"/>
      <protection/>
    </xf>
    <xf numFmtId="164" fontId="11" fillId="0" borderId="0" xfId="102" applyNumberFormat="1" applyFont="1" applyFill="1" applyBorder="1" applyAlignment="1">
      <alignment horizontal="center" vertical="center" wrapText="1"/>
      <protection/>
    </xf>
    <xf numFmtId="49" fontId="11" fillId="0" borderId="0" xfId="102" applyNumberFormat="1" applyFont="1" applyFill="1" applyBorder="1" applyAlignment="1">
      <alignment vertical="center"/>
      <protection/>
    </xf>
    <xf numFmtId="0" fontId="11" fillId="0" borderId="0" xfId="102" applyFont="1" applyFill="1" applyBorder="1" applyAlignment="1">
      <alignment vertical="center" wrapText="1"/>
      <protection/>
    </xf>
    <xf numFmtId="164" fontId="9" fillId="0" borderId="90" xfId="102" applyNumberFormat="1" applyFont="1" applyFill="1" applyBorder="1" applyAlignment="1">
      <alignment horizontal="right" vertical="center"/>
      <protection/>
    </xf>
    <xf numFmtId="0" fontId="4" fillId="0" borderId="91" xfId="102" applyFont="1" applyFill="1" applyBorder="1" applyAlignment="1">
      <alignment vertical="center"/>
      <protection/>
    </xf>
    <xf numFmtId="0" fontId="4" fillId="0" borderId="50" xfId="102" applyFont="1" applyFill="1" applyBorder="1" applyAlignment="1">
      <alignment vertical="center" wrapText="1"/>
      <protection/>
    </xf>
    <xf numFmtId="3" fontId="7" fillId="0" borderId="92" xfId="102" applyNumberFormat="1" applyFont="1" applyFill="1" applyBorder="1" applyAlignment="1">
      <alignment horizontal="right" vertical="center"/>
      <protection/>
    </xf>
    <xf numFmtId="3" fontId="7" fillId="0" borderId="93" xfId="102" applyNumberFormat="1" applyFont="1" applyFill="1" applyBorder="1" applyAlignment="1">
      <alignment horizontal="right" vertical="center"/>
      <protection/>
    </xf>
    <xf numFmtId="3" fontId="7" fillId="0" borderId="94" xfId="102" applyNumberFormat="1" applyFont="1" applyFill="1" applyBorder="1" applyAlignment="1">
      <alignment horizontal="right" vertical="center"/>
      <protection/>
    </xf>
    <xf numFmtId="3" fontId="7" fillId="0" borderId="95" xfId="102" applyNumberFormat="1" applyFont="1" applyFill="1" applyBorder="1" applyAlignment="1">
      <alignment horizontal="right" vertical="center"/>
      <protection/>
    </xf>
    <xf numFmtId="3" fontId="7" fillId="0" borderId="96" xfId="102" applyNumberFormat="1" applyFont="1" applyFill="1" applyBorder="1" applyAlignment="1">
      <alignment horizontal="right" vertical="center"/>
      <protection/>
    </xf>
    <xf numFmtId="0" fontId="4" fillId="0" borderId="97" xfId="102" applyFont="1" applyFill="1" applyBorder="1" applyAlignment="1">
      <alignment vertical="center" wrapText="1"/>
      <protection/>
    </xf>
    <xf numFmtId="164" fontId="7" fillId="0" borderId="90" xfId="102" applyNumberFormat="1" applyFont="1" applyFill="1" applyBorder="1" applyAlignment="1">
      <alignment horizontal="right" vertical="center"/>
      <protection/>
    </xf>
    <xf numFmtId="164" fontId="7" fillId="0" borderId="77" xfId="102" applyNumberFormat="1" applyFont="1" applyFill="1" applyBorder="1" applyAlignment="1">
      <alignment horizontal="right" vertical="center"/>
      <protection/>
    </xf>
    <xf numFmtId="164" fontId="7" fillId="0" borderId="76" xfId="102" applyNumberFormat="1" applyFont="1" applyFill="1" applyBorder="1" applyAlignment="1">
      <alignment horizontal="right" vertical="center"/>
      <protection/>
    </xf>
    <xf numFmtId="164" fontId="7" fillId="0" borderId="78" xfId="102" applyNumberFormat="1" applyFont="1" applyFill="1" applyBorder="1" applyAlignment="1">
      <alignment horizontal="right" vertical="center"/>
      <protection/>
    </xf>
    <xf numFmtId="3" fontId="7" fillId="0" borderId="98" xfId="102" applyNumberFormat="1" applyFont="1" applyFill="1" applyBorder="1" applyAlignment="1">
      <alignment horizontal="right" vertical="center"/>
      <protection/>
    </xf>
    <xf numFmtId="3" fontId="7" fillId="0" borderId="99" xfId="102" applyNumberFormat="1" applyFont="1" applyFill="1" applyBorder="1" applyAlignment="1">
      <alignment horizontal="right" vertical="center"/>
      <protection/>
    </xf>
    <xf numFmtId="3" fontId="7" fillId="0" borderId="100" xfId="102" applyNumberFormat="1" applyFont="1" applyFill="1" applyBorder="1" applyAlignment="1">
      <alignment horizontal="right" vertical="center"/>
      <protection/>
    </xf>
    <xf numFmtId="3" fontId="7" fillId="0" borderId="101" xfId="102" applyNumberFormat="1" applyFont="1" applyFill="1" applyBorder="1" applyAlignment="1">
      <alignment horizontal="right" vertical="center"/>
      <protection/>
    </xf>
    <xf numFmtId="3" fontId="7" fillId="0" borderId="102" xfId="102" applyNumberFormat="1" applyFont="1" applyFill="1" applyBorder="1" applyAlignment="1">
      <alignment horizontal="right" vertical="center"/>
      <protection/>
    </xf>
    <xf numFmtId="3" fontId="7" fillId="0" borderId="103" xfId="102" applyNumberFormat="1" applyFont="1" applyFill="1" applyBorder="1" applyAlignment="1">
      <alignment horizontal="right" vertical="center"/>
      <protection/>
    </xf>
    <xf numFmtId="3" fontId="6" fillId="0" borderId="72" xfId="102" applyNumberFormat="1" applyFont="1" applyFill="1" applyBorder="1" applyAlignment="1">
      <alignment horizontal="right" vertical="center"/>
      <protection/>
    </xf>
    <xf numFmtId="3" fontId="7" fillId="0" borderId="40" xfId="102" applyNumberFormat="1" applyFont="1" applyFill="1" applyBorder="1" applyAlignment="1">
      <alignment horizontal="right" vertical="center"/>
      <protection/>
    </xf>
    <xf numFmtId="3" fontId="7" fillId="0" borderId="104" xfId="102" applyNumberFormat="1" applyFont="1" applyFill="1" applyBorder="1" applyAlignment="1">
      <alignment horizontal="right" vertical="center"/>
      <protection/>
    </xf>
    <xf numFmtId="3" fontId="19" fillId="0" borderId="104" xfId="102" applyNumberFormat="1" applyFont="1" applyFill="1" applyBorder="1" applyAlignment="1">
      <alignment horizontal="right" vertical="center"/>
      <protection/>
    </xf>
    <xf numFmtId="3" fontId="19" fillId="0" borderId="105" xfId="102" applyNumberFormat="1" applyFont="1" applyFill="1" applyBorder="1" applyAlignment="1">
      <alignment horizontal="right" vertical="center"/>
      <protection/>
    </xf>
    <xf numFmtId="0" fontId="6" fillId="0" borderId="40" xfId="102" applyFont="1" applyFill="1" applyBorder="1" applyAlignment="1">
      <alignment horizontal="right" vertical="center"/>
      <protection/>
    </xf>
    <xf numFmtId="49" fontId="6" fillId="0" borderId="0" xfId="101" applyNumberFormat="1" applyFont="1" applyFill="1" applyBorder="1" applyAlignment="1">
      <alignment vertical="center"/>
      <protection/>
    </xf>
    <xf numFmtId="0" fontId="5" fillId="0" borderId="0" xfId="101" applyFont="1" applyFill="1" applyBorder="1" applyAlignment="1">
      <alignment vertical="center"/>
      <protection/>
    </xf>
    <xf numFmtId="0" fontId="6" fillId="0" borderId="0" xfId="101" applyFont="1" applyFill="1" applyBorder="1" applyAlignment="1">
      <alignment vertical="center" wrapText="1"/>
      <protection/>
    </xf>
    <xf numFmtId="3" fontId="6" fillId="0" borderId="82" xfId="102" applyNumberFormat="1" applyFont="1" applyFill="1" applyBorder="1" applyAlignment="1">
      <alignment horizontal="right" vertical="center"/>
      <protection/>
    </xf>
    <xf numFmtId="3" fontId="6" fillId="0" borderId="16" xfId="102" applyNumberFormat="1" applyFont="1" applyFill="1" applyBorder="1" applyAlignment="1">
      <alignment horizontal="right" vertical="center"/>
      <protection/>
    </xf>
    <xf numFmtId="3" fontId="8" fillId="0" borderId="16" xfId="102" applyNumberFormat="1" applyFont="1" applyFill="1" applyBorder="1" applyAlignment="1">
      <alignment horizontal="right" vertical="center"/>
      <protection/>
    </xf>
    <xf numFmtId="3" fontId="8" fillId="0" borderId="83" xfId="102" applyNumberFormat="1" applyFont="1" applyFill="1" applyBorder="1" applyAlignment="1">
      <alignment horizontal="right" vertical="center"/>
      <protection/>
    </xf>
    <xf numFmtId="3" fontId="7" fillId="0" borderId="85" xfId="102" applyNumberFormat="1" applyFont="1" applyFill="1" applyBorder="1" applyAlignment="1">
      <alignment horizontal="right" vertical="center"/>
      <protection/>
    </xf>
    <xf numFmtId="3" fontId="6" fillId="0" borderId="83" xfId="102" applyNumberFormat="1" applyFont="1" applyFill="1" applyBorder="1" applyAlignment="1">
      <alignment horizontal="right" vertical="center"/>
      <protection/>
    </xf>
    <xf numFmtId="49" fontId="8" fillId="0" borderId="0" xfId="101" applyNumberFormat="1" applyFont="1" applyFill="1" applyBorder="1" applyAlignment="1">
      <alignment vertical="center"/>
      <protection/>
    </xf>
    <xf numFmtId="0" fontId="4" fillId="0" borderId="0" xfId="101" applyFont="1" applyFill="1" applyBorder="1" applyAlignment="1">
      <alignment vertical="center"/>
      <protection/>
    </xf>
    <xf numFmtId="0" fontId="8" fillId="0" borderId="0" xfId="101" applyFont="1" applyFill="1" applyBorder="1" applyAlignment="1">
      <alignment vertical="center" wrapText="1"/>
      <protection/>
    </xf>
    <xf numFmtId="164" fontId="7" fillId="0" borderId="75" xfId="102" applyNumberFormat="1" applyFont="1" applyFill="1" applyBorder="1" applyAlignment="1">
      <alignment horizontal="right" vertical="center"/>
      <protection/>
    </xf>
    <xf numFmtId="164" fontId="7" fillId="0" borderId="74" xfId="102" applyNumberFormat="1" applyFont="1" applyFill="1" applyBorder="1" applyAlignment="1">
      <alignment horizontal="right" vertical="center"/>
      <protection/>
    </xf>
    <xf numFmtId="164" fontId="7" fillId="0" borderId="26" xfId="102" applyNumberFormat="1" applyFont="1" applyFill="1" applyBorder="1" applyAlignment="1">
      <alignment horizontal="right" vertical="center"/>
      <protection/>
    </xf>
    <xf numFmtId="164" fontId="7" fillId="0" borderId="106" xfId="102" applyNumberFormat="1" applyFont="1" applyFill="1" applyBorder="1" applyAlignment="1">
      <alignment horizontal="right" vertical="center"/>
      <protection/>
    </xf>
    <xf numFmtId="0" fontId="4" fillId="0" borderId="103" xfId="102" applyFont="1" applyFill="1" applyBorder="1" applyAlignment="1">
      <alignment horizontal="center" vertical="center"/>
      <protection/>
    </xf>
    <xf numFmtId="3" fontId="9" fillId="0" borderId="98" xfId="102" applyNumberFormat="1" applyFont="1" applyFill="1" applyBorder="1" applyAlignment="1">
      <alignment horizontal="right" vertical="center"/>
      <protection/>
    </xf>
    <xf numFmtId="3" fontId="9" fillId="0" borderId="99" xfId="102" applyNumberFormat="1" applyFont="1" applyFill="1" applyBorder="1" applyAlignment="1">
      <alignment horizontal="right" vertical="center"/>
      <protection/>
    </xf>
    <xf numFmtId="3" fontId="9" fillId="0" borderId="100" xfId="102" applyNumberFormat="1" applyFont="1" applyFill="1" applyBorder="1" applyAlignment="1">
      <alignment horizontal="right" vertical="center"/>
      <protection/>
    </xf>
    <xf numFmtId="3" fontId="9" fillId="0" borderId="101" xfId="102" applyNumberFormat="1" applyFont="1" applyFill="1" applyBorder="1" applyAlignment="1">
      <alignment horizontal="right" vertical="center"/>
      <protection/>
    </xf>
    <xf numFmtId="3" fontId="9" fillId="0" borderId="102" xfId="102" applyNumberFormat="1" applyFont="1" applyFill="1" applyBorder="1" applyAlignment="1">
      <alignment horizontal="right" vertical="center"/>
      <protection/>
    </xf>
    <xf numFmtId="3" fontId="9" fillId="0" borderId="103" xfId="102" applyNumberFormat="1" applyFont="1" applyFill="1" applyBorder="1" applyAlignment="1">
      <alignment horizontal="right" vertical="center"/>
      <protection/>
    </xf>
    <xf numFmtId="0" fontId="4" fillId="0" borderId="62" xfId="102" applyFont="1" applyFill="1" applyBorder="1" applyAlignment="1">
      <alignment horizontal="center" vertical="center"/>
      <protection/>
    </xf>
    <xf numFmtId="0" fontId="4" fillId="0" borderId="36" xfId="102" applyFont="1" applyFill="1" applyBorder="1" applyAlignment="1">
      <alignment horizontal="center" vertical="center"/>
      <protection/>
    </xf>
    <xf numFmtId="3" fontId="4" fillId="0" borderId="30" xfId="102" applyNumberFormat="1" applyFont="1" applyFill="1" applyBorder="1" applyAlignment="1">
      <alignment vertical="center"/>
      <protection/>
    </xf>
    <xf numFmtId="3" fontId="4" fillId="0" borderId="107" xfId="102" applyNumberFormat="1" applyFont="1" applyFill="1" applyBorder="1" applyAlignment="1">
      <alignment vertical="center"/>
      <protection/>
    </xf>
    <xf numFmtId="3" fontId="4" fillId="0" borderId="21" xfId="102" applyNumberFormat="1" applyFont="1" applyFill="1" applyBorder="1" applyAlignment="1">
      <alignment vertical="center"/>
      <protection/>
    </xf>
    <xf numFmtId="3" fontId="9" fillId="0" borderId="21" xfId="102" applyNumberFormat="1" applyFont="1" applyFill="1" applyBorder="1" applyAlignment="1">
      <alignment horizontal="right" vertical="center"/>
      <protection/>
    </xf>
    <xf numFmtId="164" fontId="4" fillId="0" borderId="0" xfId="102" applyNumberFormat="1" applyFont="1" applyFill="1" applyBorder="1" applyAlignment="1">
      <alignment vertical="center"/>
      <protection/>
    </xf>
    <xf numFmtId="0" fontId="0" fillId="0" borderId="0" xfId="90">
      <alignment/>
      <protection/>
    </xf>
    <xf numFmtId="0" fontId="17" fillId="58" borderId="84" xfId="102" applyFont="1" applyFill="1" applyBorder="1" applyAlignment="1">
      <alignment horizontal="center" vertical="center" wrapText="1"/>
      <protection/>
    </xf>
    <xf numFmtId="0" fontId="17" fillId="58" borderId="38" xfId="102" applyFont="1" applyFill="1" applyBorder="1" applyAlignment="1">
      <alignment horizontal="center" vertical="center" wrapText="1"/>
      <protection/>
    </xf>
    <xf numFmtId="164" fontId="8" fillId="58" borderId="0" xfId="102" applyNumberFormat="1" applyFont="1" applyFill="1" applyBorder="1" applyAlignment="1">
      <alignment vertical="center"/>
      <protection/>
    </xf>
    <xf numFmtId="3" fontId="6" fillId="58" borderId="38" xfId="102" applyNumberFormat="1" applyFont="1" applyFill="1" applyBorder="1" applyAlignment="1">
      <alignment horizontal="right" vertical="center"/>
      <protection/>
    </xf>
    <xf numFmtId="0" fontId="17" fillId="58" borderId="24" xfId="102" applyFont="1" applyFill="1" applyBorder="1" applyAlignment="1">
      <alignment vertical="center" wrapText="1"/>
      <protection/>
    </xf>
    <xf numFmtId="0" fontId="17" fillId="58" borderId="38" xfId="102" applyFont="1" applyFill="1" applyBorder="1" applyAlignment="1">
      <alignment vertical="center" wrapText="1"/>
      <protection/>
    </xf>
    <xf numFmtId="3" fontId="6" fillId="59" borderId="0" xfId="102" applyNumberFormat="1" applyFont="1" applyFill="1" applyBorder="1" applyAlignment="1">
      <alignment vertical="center"/>
      <protection/>
    </xf>
    <xf numFmtId="164" fontId="8" fillId="59" borderId="0" xfId="102" applyNumberFormat="1" applyFont="1" applyFill="1" applyBorder="1" applyAlignment="1">
      <alignment vertical="center"/>
      <protection/>
    </xf>
    <xf numFmtId="3" fontId="6" fillId="51" borderId="38" xfId="102" applyNumberFormat="1" applyFont="1" applyFill="1" applyBorder="1" applyAlignment="1">
      <alignment horizontal="right" vertical="center"/>
      <protection/>
    </xf>
    <xf numFmtId="164" fontId="6" fillId="51" borderId="46" xfId="102" applyNumberFormat="1" applyFont="1" applyFill="1" applyBorder="1" applyAlignment="1">
      <alignment horizontal="right" vertical="center"/>
      <protection/>
    </xf>
    <xf numFmtId="164" fontId="7" fillId="51" borderId="38" xfId="102" applyNumberFormat="1" applyFont="1" applyFill="1" applyBorder="1" applyAlignment="1">
      <alignment horizontal="right" vertical="center"/>
      <protection/>
    </xf>
    <xf numFmtId="3" fontId="7" fillId="51" borderId="38" xfId="102" applyNumberFormat="1" applyFont="1" applyFill="1" applyBorder="1" applyAlignment="1">
      <alignment horizontal="right" vertical="center"/>
      <protection/>
    </xf>
    <xf numFmtId="164" fontId="7" fillId="51" borderId="46" xfId="102" applyNumberFormat="1" applyFont="1" applyFill="1" applyBorder="1" applyAlignment="1">
      <alignment horizontal="right" vertical="center"/>
      <protection/>
    </xf>
    <xf numFmtId="164" fontId="6" fillId="51" borderId="67" xfId="102" applyNumberFormat="1" applyFont="1" applyFill="1" applyBorder="1" applyAlignment="1">
      <alignment horizontal="right" vertical="center"/>
      <protection/>
    </xf>
    <xf numFmtId="3" fontId="7" fillId="59" borderId="38" xfId="102" applyNumberFormat="1" applyFont="1" applyFill="1" applyBorder="1" applyAlignment="1">
      <alignment horizontal="right" vertical="center"/>
      <protection/>
    </xf>
    <xf numFmtId="164" fontId="7" fillId="59" borderId="46" xfId="102" applyNumberFormat="1" applyFont="1" applyFill="1" applyBorder="1" applyAlignment="1">
      <alignment horizontal="right" vertical="center"/>
      <protection/>
    </xf>
    <xf numFmtId="3" fontId="6" fillId="59" borderId="38" xfId="102" applyNumberFormat="1" applyFont="1" applyFill="1" applyBorder="1" applyAlignment="1">
      <alignment horizontal="right" vertical="center"/>
      <protection/>
    </xf>
    <xf numFmtId="164" fontId="6" fillId="59" borderId="79" xfId="102" applyNumberFormat="1" applyFont="1" applyFill="1" applyBorder="1" applyAlignment="1">
      <alignment horizontal="right" vertical="center"/>
      <protection/>
    </xf>
    <xf numFmtId="3" fontId="7" fillId="51" borderId="0" xfId="102" applyNumberFormat="1" applyFont="1" applyFill="1" applyBorder="1" applyAlignment="1">
      <alignment horizontal="right" vertical="center"/>
      <protection/>
    </xf>
    <xf numFmtId="0" fontId="6" fillId="0" borderId="0" xfId="102" applyFont="1" applyFill="1" applyBorder="1" applyAlignment="1">
      <alignment horizontal="left" vertical="center"/>
      <protection/>
    </xf>
    <xf numFmtId="49" fontId="39" fillId="60" borderId="29" xfId="102" applyNumberFormat="1" applyFont="1" applyFill="1" applyBorder="1" applyAlignment="1">
      <alignment horizontal="centerContinuous" vertical="center" wrapText="1"/>
      <protection/>
    </xf>
    <xf numFmtId="49" fontId="39" fillId="60" borderId="108" xfId="102" applyNumberFormat="1" applyFont="1" applyFill="1" applyBorder="1" applyAlignment="1">
      <alignment horizontal="center" vertical="center" wrapText="1"/>
      <protection/>
    </xf>
    <xf numFmtId="49" fontId="63" fillId="60" borderId="21" xfId="102" applyNumberFormat="1" applyFont="1" applyFill="1" applyBorder="1" applyAlignment="1">
      <alignment horizontal="center" vertical="center" wrapText="1"/>
      <protection/>
    </xf>
    <xf numFmtId="49" fontId="63" fillId="60" borderId="31" xfId="102" applyNumberFormat="1" applyFont="1" applyFill="1" applyBorder="1" applyAlignment="1">
      <alignment horizontal="center" vertical="center" wrapText="1"/>
      <protection/>
    </xf>
    <xf numFmtId="49" fontId="63" fillId="60" borderId="29" xfId="102" applyNumberFormat="1" applyFont="1" applyFill="1" applyBorder="1" applyAlignment="1">
      <alignment horizontal="centerContinuous" vertical="center" wrapText="1"/>
      <protection/>
    </xf>
    <xf numFmtId="0" fontId="59" fillId="0" borderId="0" xfId="102" applyFont="1" applyFill="1" applyBorder="1" applyAlignment="1">
      <alignment horizontal="left" vertical="center"/>
      <protection/>
    </xf>
    <xf numFmtId="3" fontId="40" fillId="0" borderId="25" xfId="102" applyNumberFormat="1" applyFont="1" applyFill="1" applyBorder="1" applyAlignment="1">
      <alignment horizontal="right" vertical="center"/>
      <protection/>
    </xf>
    <xf numFmtId="3" fontId="40" fillId="0" borderId="70" xfId="102" applyNumberFormat="1" applyFont="1" applyFill="1" applyBorder="1" applyAlignment="1">
      <alignment horizontal="right" vertical="center"/>
      <protection/>
    </xf>
    <xf numFmtId="3" fontId="40" fillId="0" borderId="109" xfId="102" applyNumberFormat="1" applyFont="1" applyFill="1" applyBorder="1" applyAlignment="1">
      <alignment horizontal="right" vertical="center"/>
      <protection/>
    </xf>
    <xf numFmtId="164" fontId="40" fillId="0" borderId="27" xfId="102" applyNumberFormat="1" applyFont="1" applyFill="1" applyBorder="1" applyAlignment="1">
      <alignment horizontal="right" vertical="center"/>
      <protection/>
    </xf>
    <xf numFmtId="164" fontId="40" fillId="0" borderId="74" xfId="102" applyNumberFormat="1" applyFont="1" applyFill="1" applyBorder="1" applyAlignment="1">
      <alignment horizontal="right" vertical="center"/>
      <protection/>
    </xf>
    <xf numFmtId="164" fontId="40" fillId="0" borderId="110" xfId="102" applyNumberFormat="1" applyFont="1" applyFill="1" applyBorder="1" applyAlignment="1">
      <alignment horizontal="right" vertical="center"/>
      <protection/>
    </xf>
    <xf numFmtId="0" fontId="39" fillId="0" borderId="0" xfId="102" applyFont="1" applyFill="1" applyBorder="1" applyAlignment="1">
      <alignment vertical="center"/>
      <protection/>
    </xf>
    <xf numFmtId="3" fontId="39" fillId="0" borderId="0" xfId="102" applyNumberFormat="1" applyFont="1" applyFill="1" applyBorder="1" applyAlignment="1">
      <alignment vertical="center"/>
      <protection/>
    </xf>
    <xf numFmtId="0" fontId="39" fillId="0" borderId="70" xfId="102" applyFont="1" applyFill="1" applyBorder="1" applyAlignment="1">
      <alignment vertical="center"/>
      <protection/>
    </xf>
    <xf numFmtId="165" fontId="41" fillId="0" borderId="0" xfId="102" applyNumberFormat="1" applyFont="1" applyFill="1" applyBorder="1" applyAlignment="1">
      <alignment horizontal="right" vertical="center"/>
      <protection/>
    </xf>
    <xf numFmtId="0" fontId="59" fillId="60" borderId="25" xfId="102" applyFont="1" applyFill="1" applyBorder="1" applyAlignment="1">
      <alignment horizontal="left" vertical="center" wrapText="1"/>
      <protection/>
    </xf>
    <xf numFmtId="0" fontId="59" fillId="60" borderId="27" xfId="102" applyFont="1" applyFill="1" applyBorder="1" applyAlignment="1">
      <alignment horizontal="left" vertical="center" wrapText="1"/>
      <protection/>
    </xf>
    <xf numFmtId="0" fontId="59" fillId="60" borderId="111" xfId="102" applyFont="1" applyFill="1" applyBorder="1" applyAlignment="1">
      <alignment horizontal="center" vertical="center"/>
      <protection/>
    </xf>
    <xf numFmtId="0" fontId="59" fillId="60" borderId="107" xfId="102" applyFont="1" applyFill="1" applyBorder="1" applyAlignment="1">
      <alignment horizontal="center" vertical="center"/>
      <protection/>
    </xf>
    <xf numFmtId="0" fontId="59" fillId="60" borderId="25" xfId="102" applyFont="1" applyFill="1" applyBorder="1" applyAlignment="1">
      <alignment horizontal="left" vertical="center"/>
      <protection/>
    </xf>
    <xf numFmtId="0" fontId="59" fillId="60" borderId="27" xfId="102" applyFont="1" applyFill="1" applyBorder="1" applyAlignment="1">
      <alignment horizontal="left" vertical="center"/>
      <protection/>
    </xf>
    <xf numFmtId="0" fontId="17" fillId="59" borderId="38" xfId="102" applyFont="1" applyFill="1" applyBorder="1" applyAlignment="1">
      <alignment horizontal="center" vertical="center" wrapText="1"/>
      <protection/>
    </xf>
    <xf numFmtId="0" fontId="17" fillId="59" borderId="84" xfId="102" applyFont="1" applyFill="1" applyBorder="1" applyAlignment="1">
      <alignment horizontal="center" vertical="center" wrapText="1"/>
      <protection/>
    </xf>
    <xf numFmtId="49" fontId="6" fillId="0" borderId="16" xfId="102" applyNumberFormat="1" applyFont="1" applyFill="1" applyBorder="1" applyAlignment="1">
      <alignment horizontal="center" vertical="center" wrapText="1"/>
      <protection/>
    </xf>
    <xf numFmtId="49" fontId="6" fillId="0" borderId="16" xfId="102" applyNumberFormat="1" applyFont="1" applyFill="1" applyBorder="1" applyAlignment="1">
      <alignment horizontal="center" vertical="center"/>
      <protection/>
    </xf>
    <xf numFmtId="0" fontId="17" fillId="58" borderId="72" xfId="102" applyFont="1" applyFill="1" applyBorder="1" applyAlignment="1">
      <alignment horizontal="center" vertical="center" wrapText="1"/>
      <protection/>
    </xf>
    <xf numFmtId="0" fontId="17" fillId="58" borderId="84" xfId="102" applyFont="1" applyFill="1" applyBorder="1" applyAlignment="1">
      <alignment horizontal="center" vertical="center" wrapText="1"/>
      <protection/>
    </xf>
    <xf numFmtId="49" fontId="18" fillId="0" borderId="16" xfId="102" applyNumberFormat="1" applyFont="1" applyFill="1" applyBorder="1" applyAlignment="1">
      <alignment horizontal="center" vertical="center" wrapText="1"/>
      <protection/>
    </xf>
    <xf numFmtId="49" fontId="20" fillId="0" borderId="16" xfId="102" applyNumberFormat="1" applyFont="1" applyFill="1" applyBorder="1" applyAlignment="1">
      <alignment horizontal="center" vertical="center"/>
      <protection/>
    </xf>
    <xf numFmtId="0" fontId="17" fillId="58" borderId="24" xfId="102" applyFont="1" applyFill="1" applyBorder="1" applyAlignment="1">
      <alignment horizontal="center" vertical="center" wrapText="1"/>
      <protection/>
    </xf>
    <xf numFmtId="0" fontId="8" fillId="58" borderId="24" xfId="102" applyFont="1" applyFill="1" applyBorder="1" applyAlignment="1">
      <alignment horizontal="center" vertical="center" wrapText="1"/>
      <protection/>
    </xf>
    <xf numFmtId="0" fontId="8" fillId="58" borderId="84" xfId="102" applyFont="1" applyFill="1" applyBorder="1" applyAlignment="1">
      <alignment horizontal="center" vertical="center" wrapText="1"/>
      <protection/>
    </xf>
    <xf numFmtId="49" fontId="6" fillId="0" borderId="59" xfId="102" applyNumberFormat="1" applyFont="1" applyFill="1" applyBorder="1" applyAlignment="1">
      <alignment horizontal="center" vertical="center"/>
      <protection/>
    </xf>
    <xf numFmtId="49" fontId="6" fillId="0" borderId="104" xfId="102" applyNumberFormat="1" applyFont="1" applyFill="1" applyBorder="1" applyAlignment="1">
      <alignment horizontal="center" vertical="center"/>
      <protection/>
    </xf>
    <xf numFmtId="0" fontId="17" fillId="59" borderId="24" xfId="102" applyFont="1" applyFill="1" applyBorder="1" applyAlignment="1">
      <alignment horizontal="center" vertical="center" wrapText="1"/>
      <protection/>
    </xf>
    <xf numFmtId="0" fontId="17" fillId="58" borderId="24" xfId="102" applyFont="1" applyFill="1" applyBorder="1" applyAlignment="1">
      <alignment horizontal="center" vertical="center"/>
      <protection/>
    </xf>
    <xf numFmtId="0" fontId="17" fillId="58" borderId="112" xfId="102" applyFont="1" applyFill="1" applyBorder="1" applyAlignment="1">
      <alignment horizontal="center" vertical="center"/>
      <protection/>
    </xf>
    <xf numFmtId="0" fontId="4" fillId="0" borderId="91" xfId="102" applyFont="1" applyFill="1" applyBorder="1" applyAlignment="1">
      <alignment horizontal="center" vertical="center"/>
      <protection/>
    </xf>
    <xf numFmtId="0" fontId="4" fillId="0" borderId="33" xfId="102" applyFont="1" applyFill="1" applyBorder="1" applyAlignment="1">
      <alignment horizontal="center" vertical="center"/>
      <protection/>
    </xf>
    <xf numFmtId="0" fontId="4" fillId="0" borderId="113" xfId="102" applyFont="1" applyFill="1" applyBorder="1" applyAlignment="1">
      <alignment horizontal="center" vertical="center"/>
      <protection/>
    </xf>
    <xf numFmtId="0" fontId="4" fillId="0" borderId="61" xfId="102" applyFont="1" applyFill="1" applyBorder="1" applyAlignment="1">
      <alignment horizontal="center" vertical="center"/>
      <protection/>
    </xf>
    <xf numFmtId="0" fontId="4" fillId="0" borderId="72" xfId="102" applyFont="1" applyFill="1" applyBorder="1" applyAlignment="1">
      <alignment horizontal="center" vertical="center" wrapText="1"/>
      <protection/>
    </xf>
    <xf numFmtId="0" fontId="4" fillId="0" borderId="38" xfId="102" applyFont="1" applyFill="1" applyBorder="1" applyAlignment="1">
      <alignment horizontal="center" vertical="center" wrapText="1"/>
      <protection/>
    </xf>
    <xf numFmtId="0" fontId="4" fillId="0" borderId="112" xfId="102" applyFont="1" applyFill="1" applyBorder="1" applyAlignment="1">
      <alignment horizontal="center" vertical="center" wrapText="1"/>
      <protection/>
    </xf>
    <xf numFmtId="0" fontId="21" fillId="0" borderId="59" xfId="103" applyFont="1" applyFill="1" applyBorder="1" applyAlignment="1">
      <alignment horizontal="center" vertical="center" wrapText="1"/>
      <protection/>
    </xf>
    <xf numFmtId="0" fontId="21" fillId="0" borderId="104" xfId="103" applyFont="1" applyFill="1" applyBorder="1" applyAlignment="1">
      <alignment horizontal="center" vertical="center" wrapText="1"/>
      <protection/>
    </xf>
    <xf numFmtId="49" fontId="6" fillId="0" borderId="59" xfId="102" applyNumberFormat="1" applyFont="1" applyFill="1" applyBorder="1" applyAlignment="1">
      <alignment horizontal="center" vertical="center" wrapText="1"/>
      <protection/>
    </xf>
    <xf numFmtId="0" fontId="4" fillId="0" borderId="91" xfId="102" applyFont="1" applyFill="1" applyBorder="1" applyAlignment="1">
      <alignment horizontal="center" vertical="center" wrapText="1"/>
      <protection/>
    </xf>
    <xf numFmtId="0" fontId="4" fillId="0" borderId="33" xfId="102" applyFont="1" applyFill="1" applyBorder="1" applyAlignment="1">
      <alignment horizontal="center" vertical="center" wrapText="1"/>
      <protection/>
    </xf>
    <xf numFmtId="0" fontId="4" fillId="0" borderId="113" xfId="102" applyFont="1" applyFill="1" applyBorder="1" applyAlignment="1">
      <alignment horizontal="center" vertical="center" wrapText="1"/>
      <protection/>
    </xf>
    <xf numFmtId="0" fontId="4" fillId="0" borderId="61" xfId="102" applyFont="1" applyFill="1" applyBorder="1" applyAlignment="1">
      <alignment horizontal="center" vertical="center" wrapText="1"/>
      <protection/>
    </xf>
    <xf numFmtId="0" fontId="4" fillId="0" borderId="111" xfId="102" applyFont="1" applyFill="1" applyBorder="1" applyAlignment="1">
      <alignment horizontal="center" vertical="center"/>
      <protection/>
    </xf>
    <xf numFmtId="0" fontId="4" fillId="0" borderId="30" xfId="102" applyFont="1" applyFill="1" applyBorder="1" applyAlignment="1">
      <alignment horizontal="center" vertical="center"/>
      <protection/>
    </xf>
  </cellXfs>
  <cellStyles count="12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čárky 2" xfId="61"/>
    <cellStyle name="čárky 2 2" xfId="62"/>
    <cellStyle name="čárky 3" xfId="63"/>
    <cellStyle name="čárky 3 2" xfId="64"/>
    <cellStyle name="čárky 3 2 2" xfId="65"/>
    <cellStyle name="Comma [0]" xfId="66"/>
    <cellStyle name="Euro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textový odkaz 2" xfId="74"/>
    <cellStyle name="Check Cell" xfId="75"/>
    <cellStyle name="Chybně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rmální 10" xfId="89"/>
    <cellStyle name="normální 11" xfId="90"/>
    <cellStyle name="normální 12" xfId="91"/>
    <cellStyle name="normální 2" xfId="92"/>
    <cellStyle name="normální 3" xfId="93"/>
    <cellStyle name="normální 3 2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normální_FOP2003" xfId="101"/>
    <cellStyle name="normální_MSP92-97form" xfId="102"/>
    <cellStyle name="normální_OP_2007-06 2" xfId="103"/>
    <cellStyle name="Note" xfId="104"/>
    <cellStyle name="Output" xfId="105"/>
    <cellStyle name="Poznámka" xfId="106"/>
    <cellStyle name="procent 2" xfId="107"/>
    <cellStyle name="procent 2 2" xfId="108"/>
    <cellStyle name="procent 3" xfId="109"/>
    <cellStyle name="procent 3 2" xfId="110"/>
    <cellStyle name="procent 4" xfId="111"/>
    <cellStyle name="procent 5" xfId="112"/>
    <cellStyle name="procent 6" xfId="113"/>
    <cellStyle name="procent 7" xfId="114"/>
    <cellStyle name="procent 8" xfId="115"/>
    <cellStyle name="procent 9" xfId="116"/>
    <cellStyle name="Percent" xfId="117"/>
    <cellStyle name="Propojená buňka" xfId="118"/>
    <cellStyle name="Správně" xfId="119"/>
    <cellStyle name="stredny_s" xfId="120"/>
    <cellStyle name="svetly_s" xfId="121"/>
    <cellStyle name="Text upozornění" xfId="122"/>
    <cellStyle name="Title" xfId="123"/>
    <cellStyle name="tmavy_s" xfId="124"/>
    <cellStyle name="Total" xfId="125"/>
    <cellStyle name="Vstup" xfId="126"/>
    <cellStyle name="Výpočet" xfId="127"/>
    <cellStyle name="Výstup" xfId="128"/>
    <cellStyle name="Vysvětlující text" xfId="129"/>
    <cellStyle name="Warning Text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5\Zpravy_y\ZPRAVY_Y\HLASENI\98\REKONSTR\DZD\zadosti-DZD-s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mzrb.cz/dokumenty\Alena\Hodnocen&#237;%20FOP\2005\0305\ZPRAVY_Y\HLASENI\98\REKONSTR\DZD\zadosti-DZD-s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kumenty\HLASENI\98\UVOLNENI\DZD\zadosti-DZD-s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mzrb.cz/Documents%20and%20Settings\bartos\Local%20Settings\Temporary%20Internet%20Files\OLK193\excel5\FINOP\FOP2004\ZPRAVY_Y\HLASENI\98\REKONSTR\DZD\zadosti-DZD-s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mzrb.cz/dokumenty\excel5\ZPRAVY_Y\ZPRAVY_Y\HLASENI\98\REKONSTR\DZD\zadosti-DZD-s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kumenty\HLASENI\98\REKONSTR\DZD\zadosti-DZD-su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:8090/Dokumenty/HLASENI/98/REKONSTR/DZD/zadosti-DZD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19" sqref="L19"/>
    </sheetView>
  </sheetViews>
  <sheetFormatPr defaultColWidth="22.421875" defaultRowHeight="18" customHeight="1"/>
  <cols>
    <col min="1" max="1" width="41.421875" style="25" customWidth="1"/>
    <col min="2" max="2" width="15.28125" style="3" customWidth="1"/>
    <col min="3" max="3" width="15.7109375" style="15" customWidth="1" collapsed="1"/>
    <col min="4" max="4" width="15.7109375" style="15" customWidth="1"/>
    <col min="5" max="5" width="15.7109375" style="15" customWidth="1" collapsed="1"/>
    <col min="6" max="12" width="15.7109375" style="15" customWidth="1"/>
    <col min="13" max="13" width="21.140625" style="3" customWidth="1"/>
    <col min="14" max="14" width="22.421875" style="3" hidden="1" customWidth="1"/>
    <col min="15" max="16384" width="22.421875" style="3" customWidth="1"/>
  </cols>
  <sheetData>
    <row r="1" spans="1:12" ht="33" customHeight="1">
      <c r="A1" s="1" t="s">
        <v>130</v>
      </c>
      <c r="B1" s="1"/>
      <c r="C1" s="1"/>
      <c r="D1" s="2"/>
      <c r="E1" s="1"/>
      <c r="F1" s="2"/>
      <c r="G1" s="2"/>
      <c r="H1" s="2"/>
      <c r="I1" s="2"/>
      <c r="J1" s="2"/>
      <c r="K1" s="2"/>
      <c r="L1" s="2"/>
    </row>
    <row r="2" spans="1:12" ht="27" customHeight="1" thickBot="1">
      <c r="A2" s="247"/>
      <c r="B2" s="1"/>
      <c r="C2" s="1"/>
      <c r="D2" s="2"/>
      <c r="E2" s="1"/>
      <c r="F2" s="2"/>
      <c r="G2" s="2"/>
      <c r="H2" s="2"/>
      <c r="I2" s="2"/>
      <c r="J2" s="2"/>
      <c r="K2" s="2"/>
      <c r="L2" s="2"/>
    </row>
    <row r="3" spans="1:12" s="5" customFormat="1" ht="69.75" customHeight="1" thickBot="1">
      <c r="A3" s="266" t="s">
        <v>132</v>
      </c>
      <c r="B3" s="267"/>
      <c r="C3" s="250" t="s">
        <v>4</v>
      </c>
      <c r="D3" s="251" t="s">
        <v>5</v>
      </c>
      <c r="E3" s="252" t="s">
        <v>6</v>
      </c>
      <c r="F3" s="250" t="s">
        <v>13</v>
      </c>
      <c r="G3" s="250" t="s">
        <v>124</v>
      </c>
      <c r="H3" s="250" t="s">
        <v>125</v>
      </c>
      <c r="I3" s="250" t="s">
        <v>126</v>
      </c>
      <c r="J3" s="250" t="s">
        <v>127</v>
      </c>
      <c r="K3" s="250" t="s">
        <v>128</v>
      </c>
      <c r="L3" s="250" t="s">
        <v>129</v>
      </c>
    </row>
    <row r="4" spans="1:12" s="15" customFormat="1" ht="30" customHeight="1">
      <c r="A4" s="268" t="s">
        <v>10</v>
      </c>
      <c r="B4" s="12" t="s">
        <v>8</v>
      </c>
      <c r="C4" s="254">
        <v>881</v>
      </c>
      <c r="D4" s="255">
        <v>1341</v>
      </c>
      <c r="E4" s="255">
        <v>1366</v>
      </c>
      <c r="F4" s="255">
        <v>2299</v>
      </c>
      <c r="G4" s="255">
        <v>1422</v>
      </c>
      <c r="H4" s="255">
        <v>1633</v>
      </c>
      <c r="I4" s="255">
        <v>2727</v>
      </c>
      <c r="J4" s="255">
        <v>3694</v>
      </c>
      <c r="K4" s="255">
        <v>4612</v>
      </c>
      <c r="L4" s="256">
        <v>4232</v>
      </c>
    </row>
    <row r="5" spans="1:12" s="15" customFormat="1" ht="30" customHeight="1" thickBot="1">
      <c r="A5" s="269"/>
      <c r="B5" s="16" t="s">
        <v>9</v>
      </c>
      <c r="C5" s="257">
        <v>3234898879</v>
      </c>
      <c r="D5" s="258">
        <v>4579689515</v>
      </c>
      <c r="E5" s="258">
        <v>7990284105</v>
      </c>
      <c r="F5" s="258">
        <v>10924017524</v>
      </c>
      <c r="G5" s="258">
        <v>6065050345.226</v>
      </c>
      <c r="H5" s="258">
        <v>5034037524.6</v>
      </c>
      <c r="I5" s="258">
        <v>6313327353.08</v>
      </c>
      <c r="J5" s="258">
        <v>7836906462.96</v>
      </c>
      <c r="K5" s="258">
        <v>11014034579.98</v>
      </c>
      <c r="L5" s="259">
        <v>8950832985.399998</v>
      </c>
    </row>
    <row r="6" spans="1:12" s="15" customFormat="1" ht="18.75" customHeight="1" thickBot="1">
      <c r="A6" s="253"/>
      <c r="C6" s="260"/>
      <c r="D6" s="260"/>
      <c r="E6" s="260"/>
      <c r="F6" s="261"/>
      <c r="G6" s="261"/>
      <c r="H6" s="260"/>
      <c r="I6" s="261"/>
      <c r="J6" s="261"/>
      <c r="K6" s="261"/>
      <c r="L6" s="261"/>
    </row>
    <row r="7" spans="1:12" s="21" customFormat="1" ht="30" customHeight="1">
      <c r="A7" s="264" t="s">
        <v>11</v>
      </c>
      <c r="B7" s="6" t="s">
        <v>8</v>
      </c>
      <c r="C7" s="254">
        <v>193</v>
      </c>
      <c r="D7" s="255">
        <v>117</v>
      </c>
      <c r="E7" s="255">
        <v>60</v>
      </c>
      <c r="F7" s="255">
        <v>116</v>
      </c>
      <c r="G7" s="255">
        <v>145</v>
      </c>
      <c r="H7" s="262">
        <v>104</v>
      </c>
      <c r="I7" s="255">
        <v>29</v>
      </c>
      <c r="J7" s="255">
        <v>40</v>
      </c>
      <c r="K7" s="255">
        <v>30</v>
      </c>
      <c r="L7" s="256">
        <v>11</v>
      </c>
    </row>
    <row r="8" spans="1:12" s="15" customFormat="1" ht="30" customHeight="1" thickBot="1">
      <c r="A8" s="265"/>
      <c r="B8" s="22" t="s">
        <v>9</v>
      </c>
      <c r="C8" s="257">
        <v>1122689660</v>
      </c>
      <c r="D8" s="258">
        <v>453378030</v>
      </c>
      <c r="E8" s="258">
        <v>481735376</v>
      </c>
      <c r="F8" s="258">
        <v>1516906167</v>
      </c>
      <c r="G8" s="258">
        <v>1402729523</v>
      </c>
      <c r="H8" s="258">
        <v>826283320</v>
      </c>
      <c r="I8" s="258">
        <v>472025739</v>
      </c>
      <c r="J8" s="258">
        <v>125131638</v>
      </c>
      <c r="K8" s="258">
        <v>96724051</v>
      </c>
      <c r="L8" s="259">
        <v>13150000</v>
      </c>
    </row>
    <row r="9" spans="1:12" s="15" customFormat="1" ht="15.75" customHeight="1" thickBot="1">
      <c r="A9" s="253"/>
      <c r="C9" s="260"/>
      <c r="D9" s="260"/>
      <c r="E9" s="260"/>
      <c r="F9" s="263"/>
      <c r="G9" s="263"/>
      <c r="H9" s="260"/>
      <c r="I9" s="263"/>
      <c r="J9" s="263"/>
      <c r="K9" s="263"/>
      <c r="L9" s="263"/>
    </row>
    <row r="10" spans="1:12" s="21" customFormat="1" ht="30" customHeight="1">
      <c r="A10" s="264" t="s">
        <v>133</v>
      </c>
      <c r="B10" s="6" t="s">
        <v>8</v>
      </c>
      <c r="C10" s="254">
        <v>3037</v>
      </c>
      <c r="D10" s="255">
        <v>2863</v>
      </c>
      <c r="E10" s="262">
        <v>2158</v>
      </c>
      <c r="F10" s="255">
        <v>1364</v>
      </c>
      <c r="G10" s="255">
        <v>929</v>
      </c>
      <c r="H10" s="255">
        <v>1</v>
      </c>
      <c r="I10" s="255">
        <v>0</v>
      </c>
      <c r="J10" s="255">
        <v>0</v>
      </c>
      <c r="K10" s="255">
        <v>0</v>
      </c>
      <c r="L10" s="256">
        <v>0</v>
      </c>
    </row>
    <row r="11" spans="1:12" s="15" customFormat="1" ht="30" customHeight="1" thickBot="1">
      <c r="A11" s="265"/>
      <c r="B11" s="22" t="s">
        <v>9</v>
      </c>
      <c r="C11" s="257">
        <v>3354555104.8</v>
      </c>
      <c r="D11" s="258">
        <v>2549106541.05</v>
      </c>
      <c r="E11" s="258">
        <v>2363517327</v>
      </c>
      <c r="F11" s="258">
        <v>1595465445</v>
      </c>
      <c r="G11" s="258">
        <v>1125673704</v>
      </c>
      <c r="H11" s="258">
        <v>2000000</v>
      </c>
      <c r="I11" s="258">
        <v>0</v>
      </c>
      <c r="J11" s="258">
        <v>0</v>
      </c>
      <c r="K11" s="258">
        <v>0</v>
      </c>
      <c r="L11" s="259">
        <v>0</v>
      </c>
    </row>
    <row r="12" spans="1:5" s="15" customFormat="1" ht="18" customHeight="1">
      <c r="A12" s="19"/>
      <c r="C12" s="5"/>
      <c r="E12" s="5"/>
    </row>
    <row r="13" spans="3:5" ht="18" customHeight="1">
      <c r="C13" s="5"/>
      <c r="E13" s="5"/>
    </row>
    <row r="14" spans="1:5" ht="18" customHeight="1">
      <c r="A14" s="19"/>
      <c r="B14" s="15"/>
      <c r="C14" s="5"/>
      <c r="E14" s="5"/>
    </row>
  </sheetData>
  <sheetProtection/>
  <mergeCells count="4">
    <mergeCell ref="A7:A8"/>
    <mergeCell ref="A10:A11"/>
    <mergeCell ref="A3:B3"/>
    <mergeCell ref="A4:A5"/>
  </mergeCells>
  <printOptions horizontalCentered="1"/>
  <pageMargins left="0.2362204724409449" right="0.1968503937007874" top="0.7874015748031497" bottom="0.4724409448818898" header="0.2362204724409449" footer="0.2362204724409449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N105"/>
  <sheetViews>
    <sheetView zoomScalePageLayoutView="0" workbookViewId="0" topLeftCell="A22">
      <selection activeCell="AC71" sqref="AC71"/>
    </sheetView>
  </sheetViews>
  <sheetFormatPr defaultColWidth="22.421875" defaultRowHeight="18" customHeight="1" outlineLevelRow="1" outlineLevelCol="1"/>
  <cols>
    <col min="1" max="1" width="0.2890625" style="227" customWidth="1"/>
    <col min="2" max="2" width="13.28125" style="3" customWidth="1"/>
    <col min="3" max="3" width="34.8515625" style="3" bestFit="1" customWidth="1"/>
    <col min="4" max="4" width="6.7109375" style="3" customWidth="1"/>
    <col min="5" max="8" width="7.140625" style="3" hidden="1" customWidth="1"/>
    <col min="9" max="10" width="6.57421875" style="3" hidden="1" customWidth="1"/>
    <col min="11" max="16" width="6.57421875" style="15" hidden="1" customWidth="1" collapsed="1"/>
    <col min="17" max="17" width="6.57421875" style="15" hidden="1" customWidth="1"/>
    <col min="18" max="18" width="10.57421875" style="15" hidden="1" customWidth="1" collapsed="1"/>
    <col min="19" max="19" width="10.57421875" style="15" hidden="1" customWidth="1"/>
    <col min="20" max="20" width="10.57421875" style="15" customWidth="1"/>
    <col min="21" max="21" width="10.57421875" style="15" hidden="1" customWidth="1" outlineLevel="1"/>
    <col min="22" max="22" width="10.57421875" style="15" customWidth="1" collapsed="1"/>
    <col min="23" max="23" width="1.7109375" style="3" hidden="1" customWidth="1"/>
    <col min="24" max="24" width="10.57421875" style="15" hidden="1" customWidth="1" collapsed="1"/>
    <col min="25" max="25" width="10.57421875" style="15" customWidth="1" collapsed="1"/>
    <col min="26" max="26" width="1.7109375" style="3" hidden="1" customWidth="1"/>
    <col min="27" max="27" width="10.57421875" style="15" hidden="1" customWidth="1" collapsed="1"/>
    <col min="28" max="28" width="11.28125" style="15" customWidth="1" collapsed="1"/>
    <col min="29" max="29" width="13.00390625" style="15" customWidth="1"/>
    <col min="30" max="30" width="16.00390625" style="121" hidden="1" customWidth="1" outlineLevel="1" collapsed="1"/>
    <col min="31" max="31" width="11.140625" style="3" customWidth="1" collapsed="1"/>
    <col min="32" max="33" width="8.00390625" style="30" hidden="1" customWidth="1" outlineLevel="1"/>
    <col min="34" max="34" width="6.00390625" style="3" hidden="1" customWidth="1" outlineLevel="1"/>
    <col min="35" max="35" width="10.8515625" style="31" hidden="1" customWidth="1" outlineLevel="1"/>
    <col min="36" max="36" width="6.00390625" style="31" customWidth="1" collapsed="1"/>
    <col min="37" max="38" width="6.00390625" style="31" customWidth="1"/>
    <col min="39" max="39" width="6.00390625" style="227" customWidth="1"/>
    <col min="40" max="40" width="22.421875" style="227" customWidth="1"/>
    <col min="41" max="16384" width="22.421875" style="3" customWidth="1"/>
  </cols>
  <sheetData>
    <row r="1" spans="2:34" s="31" customFormat="1" ht="45.75" customHeight="1" thickBot="1"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6"/>
      <c r="V1" s="27"/>
      <c r="W1" s="3"/>
      <c r="X1" s="27"/>
      <c r="Y1" s="3"/>
      <c r="Z1" s="3"/>
      <c r="AA1" s="27"/>
      <c r="AB1" s="28"/>
      <c r="AC1" s="2"/>
      <c r="AD1" s="29"/>
      <c r="AE1" s="3"/>
      <c r="AF1" s="30"/>
      <c r="AG1" s="30"/>
      <c r="AH1" s="3"/>
    </row>
    <row r="2" spans="2:34" s="5" customFormat="1" ht="53.25" customHeight="1" thickBot="1">
      <c r="B2" s="32" t="s">
        <v>0</v>
      </c>
      <c r="C2" s="33" t="s">
        <v>15</v>
      </c>
      <c r="D2" s="34"/>
      <c r="E2" s="35">
        <v>1992</v>
      </c>
      <c r="F2" s="36">
        <v>1993</v>
      </c>
      <c r="G2" s="37">
        <v>1994</v>
      </c>
      <c r="H2" s="37">
        <v>1995</v>
      </c>
      <c r="I2" s="37">
        <v>1996</v>
      </c>
      <c r="J2" s="37">
        <v>1997</v>
      </c>
      <c r="K2" s="38" t="s">
        <v>16</v>
      </c>
      <c r="L2" s="38" t="s">
        <v>17</v>
      </c>
      <c r="M2" s="38" t="s">
        <v>18</v>
      </c>
      <c r="N2" s="39" t="s">
        <v>19</v>
      </c>
      <c r="O2" s="38" t="s">
        <v>20</v>
      </c>
      <c r="P2" s="40" t="s">
        <v>21</v>
      </c>
      <c r="Q2" s="41" t="s">
        <v>1</v>
      </c>
      <c r="R2" s="42" t="s">
        <v>2</v>
      </c>
      <c r="S2" s="42" t="s">
        <v>3</v>
      </c>
      <c r="T2" s="4" t="s">
        <v>22</v>
      </c>
      <c r="U2" s="4" t="s">
        <v>23</v>
      </c>
      <c r="V2" s="4" t="s">
        <v>5</v>
      </c>
      <c r="W2" s="3"/>
      <c r="X2" s="4" t="s">
        <v>24</v>
      </c>
      <c r="Y2" s="4" t="s">
        <v>25</v>
      </c>
      <c r="Z2" s="3"/>
      <c r="AA2" s="4" t="s">
        <v>26</v>
      </c>
      <c r="AB2" s="43" t="s">
        <v>27</v>
      </c>
      <c r="AC2" s="44"/>
      <c r="AD2" s="45" t="s">
        <v>28</v>
      </c>
      <c r="AF2" s="46" t="s">
        <v>29</v>
      </c>
      <c r="AG2" s="46" t="s">
        <v>30</v>
      </c>
      <c r="AH2" s="46" t="s">
        <v>31</v>
      </c>
    </row>
    <row r="3" spans="2:35" s="7" customFormat="1" ht="15.75" customHeight="1">
      <c r="B3" s="274" t="s">
        <v>32</v>
      </c>
      <c r="C3" s="47" t="s">
        <v>33</v>
      </c>
      <c r="D3" s="48" t="s">
        <v>8</v>
      </c>
      <c r="E3" s="49">
        <v>509</v>
      </c>
      <c r="F3" s="50">
        <v>376</v>
      </c>
      <c r="G3" s="50">
        <v>263</v>
      </c>
      <c r="H3" s="50">
        <v>170</v>
      </c>
      <c r="I3" s="50">
        <v>189</v>
      </c>
      <c r="J3" s="50">
        <v>274</v>
      </c>
      <c r="K3" s="50">
        <v>211</v>
      </c>
      <c r="L3" s="50">
        <v>417</v>
      </c>
      <c r="M3" s="50">
        <v>446</v>
      </c>
      <c r="N3" s="51">
        <v>444</v>
      </c>
      <c r="O3" s="50">
        <v>487</v>
      </c>
      <c r="P3" s="52">
        <v>472</v>
      </c>
      <c r="Q3" s="53">
        <v>511</v>
      </c>
      <c r="R3" s="54">
        <v>574</v>
      </c>
      <c r="S3" s="54">
        <v>459</v>
      </c>
      <c r="T3" s="53">
        <v>254</v>
      </c>
      <c r="U3" s="53">
        <v>340</v>
      </c>
      <c r="V3" s="53">
        <v>330</v>
      </c>
      <c r="W3" s="3"/>
      <c r="X3" s="55">
        <v>400</v>
      </c>
      <c r="Y3" s="53">
        <v>258</v>
      </c>
      <c r="Z3" s="3"/>
      <c r="AA3" s="55">
        <v>260</v>
      </c>
      <c r="AB3" s="236">
        <v>132</v>
      </c>
      <c r="AC3" s="56"/>
      <c r="AD3" s="276" t="s">
        <v>34</v>
      </c>
      <c r="AE3" s="231">
        <f>AB3+AB5+AB17+AB23</f>
        <v>1948</v>
      </c>
      <c r="AF3" s="57">
        <v>94</v>
      </c>
      <c r="AG3" s="57">
        <v>38</v>
      </c>
      <c r="AH3" s="58"/>
      <c r="AI3" s="59">
        <f>AF3+AG3</f>
        <v>132</v>
      </c>
    </row>
    <row r="4" spans="2:35" s="7" customFormat="1" ht="15.75" customHeight="1">
      <c r="B4" s="275"/>
      <c r="C4" s="60" t="s">
        <v>35</v>
      </c>
      <c r="D4" s="61" t="s">
        <v>9</v>
      </c>
      <c r="E4" s="62">
        <v>1301700000</v>
      </c>
      <c r="F4" s="63">
        <v>1504100000</v>
      </c>
      <c r="G4" s="63">
        <v>1596100000</v>
      </c>
      <c r="H4" s="63">
        <v>892000000</v>
      </c>
      <c r="I4" s="63">
        <v>1244800000</v>
      </c>
      <c r="J4" s="63">
        <v>1518200000</v>
      </c>
      <c r="K4" s="63">
        <v>969200000</v>
      </c>
      <c r="L4" s="63">
        <v>1628300000</v>
      </c>
      <c r="M4" s="63">
        <v>1772500000</v>
      </c>
      <c r="N4" s="64">
        <v>1958500000</v>
      </c>
      <c r="O4" s="63">
        <v>2231981506.5</v>
      </c>
      <c r="P4" s="65">
        <v>2453594450</v>
      </c>
      <c r="Q4" s="66">
        <v>3076442931</v>
      </c>
      <c r="R4" s="67">
        <v>3405263977</v>
      </c>
      <c r="S4" s="67">
        <v>2951135064</v>
      </c>
      <c r="T4" s="66">
        <v>1510401461</v>
      </c>
      <c r="U4" s="66">
        <v>1500000000</v>
      </c>
      <c r="V4" s="66">
        <v>2039956179</v>
      </c>
      <c r="W4" s="3"/>
      <c r="X4" s="68">
        <v>2700000000</v>
      </c>
      <c r="Y4" s="66">
        <v>4161161465</v>
      </c>
      <c r="Z4" s="3"/>
      <c r="AA4" s="68">
        <v>3000000000</v>
      </c>
      <c r="AB4" s="237">
        <v>2640642951</v>
      </c>
      <c r="AC4" s="69"/>
      <c r="AD4" s="277"/>
      <c r="AE4" s="230">
        <f>AB4+AB6+AB18+AB24</f>
        <v>9165058371</v>
      </c>
      <c r="AF4" s="70">
        <v>2083462951</v>
      </c>
      <c r="AG4" s="70">
        <v>557180000</v>
      </c>
      <c r="AH4" s="71"/>
      <c r="AI4" s="59">
        <f>AF4+AG4</f>
        <v>2640642951</v>
      </c>
    </row>
    <row r="5" spans="2:35" s="7" customFormat="1" ht="15.75" customHeight="1">
      <c r="B5" s="278" t="s">
        <v>36</v>
      </c>
      <c r="C5" s="72" t="s">
        <v>37</v>
      </c>
      <c r="D5" s="73" t="s">
        <v>8</v>
      </c>
      <c r="E5" s="74"/>
      <c r="F5" s="75"/>
      <c r="G5" s="75"/>
      <c r="H5" s="75"/>
      <c r="I5" s="75"/>
      <c r="J5" s="75"/>
      <c r="K5" s="75"/>
      <c r="L5" s="75"/>
      <c r="M5" s="75"/>
      <c r="N5" s="76"/>
      <c r="O5" s="75"/>
      <c r="P5" s="77"/>
      <c r="Q5" s="53"/>
      <c r="R5" s="54"/>
      <c r="S5" s="54"/>
      <c r="T5" s="53">
        <v>228</v>
      </c>
      <c r="U5" s="53">
        <v>1160</v>
      </c>
      <c r="V5" s="53">
        <v>713</v>
      </c>
      <c r="W5" s="3"/>
      <c r="X5" s="55">
        <v>1700</v>
      </c>
      <c r="Y5" s="53">
        <v>709</v>
      </c>
      <c r="Z5" s="3"/>
      <c r="AA5" s="55">
        <v>685</v>
      </c>
      <c r="AB5" s="236">
        <v>1092</v>
      </c>
      <c r="AC5" s="56"/>
      <c r="AD5" s="276" t="s">
        <v>38</v>
      </c>
      <c r="AF5" s="57">
        <v>188</v>
      </c>
      <c r="AG5" s="57">
        <v>865</v>
      </c>
      <c r="AH5" s="57">
        <v>39</v>
      </c>
      <c r="AI5" s="59">
        <f>SUM(AF5:AH5)</f>
        <v>1092</v>
      </c>
    </row>
    <row r="6" spans="2:35" s="7" customFormat="1" ht="15.75" customHeight="1">
      <c r="B6" s="275"/>
      <c r="C6" s="60" t="s">
        <v>39</v>
      </c>
      <c r="D6" s="61" t="s">
        <v>9</v>
      </c>
      <c r="E6" s="62"/>
      <c r="F6" s="63"/>
      <c r="G6" s="63"/>
      <c r="H6" s="63"/>
      <c r="I6" s="63"/>
      <c r="J6" s="63"/>
      <c r="K6" s="63"/>
      <c r="L6" s="63"/>
      <c r="M6" s="63"/>
      <c r="N6" s="64"/>
      <c r="O6" s="63"/>
      <c r="P6" s="65"/>
      <c r="Q6" s="66"/>
      <c r="R6" s="67"/>
      <c r="S6" s="67"/>
      <c r="T6" s="66">
        <v>414125963</v>
      </c>
      <c r="U6" s="66">
        <v>2060000000</v>
      </c>
      <c r="V6" s="66">
        <v>1488682722</v>
      </c>
      <c r="W6" s="3"/>
      <c r="X6" s="68">
        <v>3420000000</v>
      </c>
      <c r="Y6" s="66">
        <v>2739480552</v>
      </c>
      <c r="Z6" s="3"/>
      <c r="AA6" s="68">
        <v>2900000000</v>
      </c>
      <c r="AB6" s="237">
        <v>3952807002</v>
      </c>
      <c r="AC6" s="69"/>
      <c r="AD6" s="277"/>
      <c r="AF6" s="70">
        <v>415824908</v>
      </c>
      <c r="AG6" s="70">
        <v>3473815326</v>
      </c>
      <c r="AH6" s="70">
        <v>63166768</v>
      </c>
      <c r="AI6" s="59">
        <f>SUM(AF6:AH6)</f>
        <v>3952807002</v>
      </c>
    </row>
    <row r="7" spans="2:33" s="7" customFormat="1" ht="15.75" customHeight="1" hidden="1">
      <c r="B7" s="279" t="s">
        <v>40</v>
      </c>
      <c r="C7" s="78" t="s">
        <v>41</v>
      </c>
      <c r="D7" s="73" t="s">
        <v>8</v>
      </c>
      <c r="E7" s="74"/>
      <c r="F7" s="75"/>
      <c r="G7" s="75"/>
      <c r="H7" s="75">
        <v>2</v>
      </c>
      <c r="I7" s="75">
        <v>1</v>
      </c>
      <c r="J7" s="75"/>
      <c r="K7" s="75">
        <v>1</v>
      </c>
      <c r="L7" s="75"/>
      <c r="M7" s="75"/>
      <c r="N7" s="76"/>
      <c r="O7" s="75"/>
      <c r="P7" s="77"/>
      <c r="Q7" s="53"/>
      <c r="R7" s="54"/>
      <c r="S7" s="54"/>
      <c r="T7" s="53">
        <v>0</v>
      </c>
      <c r="U7" s="79"/>
      <c r="V7" s="79"/>
      <c r="W7" s="3"/>
      <c r="X7" s="79"/>
      <c r="Y7" s="80"/>
      <c r="Z7" s="3">
        <v>86558.73</v>
      </c>
      <c r="AA7" s="79"/>
      <c r="AB7" s="238"/>
      <c r="AC7" s="69"/>
      <c r="AD7" s="69"/>
      <c r="AF7" s="81"/>
      <c r="AG7" s="81"/>
    </row>
    <row r="8" spans="2:33" s="7" customFormat="1" ht="15.75" customHeight="1" hidden="1">
      <c r="B8" s="280"/>
      <c r="C8" s="82"/>
      <c r="D8" s="61" t="s">
        <v>9</v>
      </c>
      <c r="E8" s="62"/>
      <c r="F8" s="63"/>
      <c r="G8" s="63"/>
      <c r="H8" s="63">
        <v>4009000</v>
      </c>
      <c r="I8" s="63">
        <v>10000000</v>
      </c>
      <c r="J8" s="63"/>
      <c r="K8" s="63">
        <v>5000000</v>
      </c>
      <c r="L8" s="63"/>
      <c r="M8" s="63"/>
      <c r="N8" s="64"/>
      <c r="O8" s="63"/>
      <c r="P8" s="65"/>
      <c r="Q8" s="66"/>
      <c r="R8" s="66"/>
      <c r="S8" s="67"/>
      <c r="T8" s="66">
        <v>0</v>
      </c>
      <c r="U8" s="79"/>
      <c r="V8" s="79"/>
      <c r="W8" s="3"/>
      <c r="X8" s="79"/>
      <c r="Y8" s="80"/>
      <c r="Z8" s="3"/>
      <c r="AA8" s="79"/>
      <c r="AB8" s="238"/>
      <c r="AC8" s="69"/>
      <c r="AD8" s="69"/>
      <c r="AF8" s="81"/>
      <c r="AG8" s="81"/>
    </row>
    <row r="9" spans="2:33" s="7" customFormat="1" ht="15.75" customHeight="1" hidden="1">
      <c r="B9" s="232" t="s">
        <v>42</v>
      </c>
      <c r="C9" s="78" t="s">
        <v>43</v>
      </c>
      <c r="D9" s="83" t="s">
        <v>8</v>
      </c>
      <c r="E9" s="74"/>
      <c r="F9" s="75"/>
      <c r="G9" s="75"/>
      <c r="H9" s="75"/>
      <c r="I9" s="75"/>
      <c r="J9" s="75"/>
      <c r="K9" s="75"/>
      <c r="L9" s="75"/>
      <c r="M9" s="75">
        <v>6</v>
      </c>
      <c r="N9" s="76">
        <v>32</v>
      </c>
      <c r="O9" s="75">
        <v>11</v>
      </c>
      <c r="P9" s="84"/>
      <c r="Q9" s="53"/>
      <c r="R9" s="54"/>
      <c r="S9" s="54"/>
      <c r="T9" s="53">
        <v>0</v>
      </c>
      <c r="U9" s="79"/>
      <c r="V9" s="79"/>
      <c r="W9" s="3"/>
      <c r="X9" s="79"/>
      <c r="Y9" s="80"/>
      <c r="Z9" s="3"/>
      <c r="AA9" s="79"/>
      <c r="AB9" s="238"/>
      <c r="AC9" s="56"/>
      <c r="AF9" s="81"/>
      <c r="AG9" s="81"/>
    </row>
    <row r="10" spans="2:33" s="7" customFormat="1" ht="15.75" customHeight="1" hidden="1">
      <c r="B10" s="233"/>
      <c r="C10" s="82" t="s">
        <v>44</v>
      </c>
      <c r="D10" s="85" t="s">
        <v>9</v>
      </c>
      <c r="E10" s="62"/>
      <c r="F10" s="63"/>
      <c r="G10" s="63"/>
      <c r="H10" s="63"/>
      <c r="I10" s="63"/>
      <c r="J10" s="63"/>
      <c r="K10" s="63"/>
      <c r="L10" s="63"/>
      <c r="M10" s="63">
        <v>15900000</v>
      </c>
      <c r="N10" s="64">
        <v>245800000</v>
      </c>
      <c r="O10" s="63">
        <v>71077500</v>
      </c>
      <c r="P10" s="65"/>
      <c r="Q10" s="66"/>
      <c r="R10" s="67"/>
      <c r="S10" s="67"/>
      <c r="T10" s="66">
        <v>0</v>
      </c>
      <c r="U10" s="79"/>
      <c r="V10" s="79"/>
      <c r="W10" s="3"/>
      <c r="X10" s="79"/>
      <c r="Y10" s="80"/>
      <c r="Z10" s="3"/>
      <c r="AA10" s="79"/>
      <c r="AB10" s="238"/>
      <c r="AC10" s="69"/>
      <c r="AF10" s="81"/>
      <c r="AG10" s="81"/>
    </row>
    <row r="11" spans="2:33" s="7" customFormat="1" ht="15.75" customHeight="1" hidden="1">
      <c r="B11" s="233"/>
      <c r="C11" s="86" t="s">
        <v>45</v>
      </c>
      <c r="D11" s="87" t="s">
        <v>8</v>
      </c>
      <c r="E11" s="88"/>
      <c r="F11" s="89"/>
      <c r="G11" s="89"/>
      <c r="H11" s="89"/>
      <c r="I11" s="89"/>
      <c r="J11" s="89"/>
      <c r="K11" s="89"/>
      <c r="L11" s="89"/>
      <c r="M11" s="89">
        <v>7</v>
      </c>
      <c r="N11" s="76">
        <v>8</v>
      </c>
      <c r="O11" s="75"/>
      <c r="P11" s="84"/>
      <c r="Q11" s="53"/>
      <c r="R11" s="54"/>
      <c r="S11" s="54"/>
      <c r="T11" s="53">
        <v>0</v>
      </c>
      <c r="U11" s="79"/>
      <c r="V11" s="79"/>
      <c r="W11" s="3"/>
      <c r="X11" s="79"/>
      <c r="Y11" s="80"/>
      <c r="Z11" s="3"/>
      <c r="AA11" s="79"/>
      <c r="AB11" s="238"/>
      <c r="AC11" s="56"/>
      <c r="AF11" s="81"/>
      <c r="AG11" s="81"/>
    </row>
    <row r="12" spans="2:33" s="7" customFormat="1" ht="15.75" customHeight="1" hidden="1">
      <c r="B12" s="233"/>
      <c r="C12" s="82" t="s">
        <v>46</v>
      </c>
      <c r="D12" s="85" t="s">
        <v>9</v>
      </c>
      <c r="E12" s="62"/>
      <c r="F12" s="63"/>
      <c r="G12" s="63"/>
      <c r="H12" s="63"/>
      <c r="I12" s="63"/>
      <c r="J12" s="63"/>
      <c r="K12" s="63"/>
      <c r="L12" s="63"/>
      <c r="M12" s="63">
        <v>67900000</v>
      </c>
      <c r="N12" s="64">
        <v>55900000</v>
      </c>
      <c r="O12" s="63"/>
      <c r="P12" s="65"/>
      <c r="Q12" s="66"/>
      <c r="R12" s="67"/>
      <c r="S12" s="67"/>
      <c r="T12" s="66">
        <v>0</v>
      </c>
      <c r="U12" s="79"/>
      <c r="V12" s="79"/>
      <c r="W12" s="3"/>
      <c r="X12" s="79"/>
      <c r="Y12" s="80"/>
      <c r="Z12" s="3"/>
      <c r="AA12" s="79"/>
      <c r="AB12" s="238"/>
      <c r="AC12" s="69"/>
      <c r="AF12" s="81"/>
      <c r="AG12" s="81"/>
    </row>
    <row r="13" spans="2:33" s="7" customFormat="1" ht="15.75" customHeight="1" hidden="1">
      <c r="B13" s="233"/>
      <c r="C13" s="86" t="s">
        <v>47</v>
      </c>
      <c r="D13" s="87" t="s">
        <v>8</v>
      </c>
      <c r="E13" s="88"/>
      <c r="F13" s="89"/>
      <c r="G13" s="89"/>
      <c r="H13" s="89"/>
      <c r="I13" s="89"/>
      <c r="J13" s="89"/>
      <c r="K13" s="89"/>
      <c r="L13" s="89">
        <v>1</v>
      </c>
      <c r="M13" s="89"/>
      <c r="N13" s="76"/>
      <c r="O13" s="75"/>
      <c r="P13" s="84"/>
      <c r="Q13" s="53"/>
      <c r="R13" s="54"/>
      <c r="S13" s="54"/>
      <c r="T13" s="53">
        <v>0</v>
      </c>
      <c r="U13" s="79"/>
      <c r="V13" s="79"/>
      <c r="W13" s="3"/>
      <c r="X13" s="79"/>
      <c r="Y13" s="80"/>
      <c r="Z13" s="3"/>
      <c r="AA13" s="79"/>
      <c r="AB13" s="238"/>
      <c r="AC13" s="56"/>
      <c r="AF13" s="81"/>
      <c r="AG13" s="81"/>
    </row>
    <row r="14" spans="2:33" s="7" customFormat="1" ht="15.75" customHeight="1" hidden="1">
      <c r="B14" s="233"/>
      <c r="C14" s="82" t="s">
        <v>48</v>
      </c>
      <c r="D14" s="85" t="s">
        <v>9</v>
      </c>
      <c r="E14" s="62"/>
      <c r="F14" s="63"/>
      <c r="G14" s="63"/>
      <c r="H14" s="63"/>
      <c r="I14" s="63"/>
      <c r="J14" s="63"/>
      <c r="K14" s="63"/>
      <c r="L14" s="63">
        <v>8400000</v>
      </c>
      <c r="M14" s="63"/>
      <c r="N14" s="64"/>
      <c r="O14" s="63"/>
      <c r="P14" s="65"/>
      <c r="Q14" s="66"/>
      <c r="R14" s="67"/>
      <c r="S14" s="67"/>
      <c r="T14" s="66">
        <v>0</v>
      </c>
      <c r="U14" s="79"/>
      <c r="V14" s="79"/>
      <c r="W14" s="3"/>
      <c r="X14" s="79"/>
      <c r="Y14" s="80"/>
      <c r="Z14" s="3"/>
      <c r="AA14" s="79"/>
      <c r="AB14" s="238"/>
      <c r="AC14" s="69"/>
      <c r="AF14" s="81"/>
      <c r="AG14" s="81"/>
    </row>
    <row r="15" spans="2:33" s="10" customFormat="1" ht="15.75" customHeight="1" hidden="1">
      <c r="B15" s="233"/>
      <c r="C15" s="86" t="s">
        <v>49</v>
      </c>
      <c r="D15" s="87" t="s">
        <v>8</v>
      </c>
      <c r="E15" s="88"/>
      <c r="F15" s="89"/>
      <c r="G15" s="89"/>
      <c r="H15" s="89"/>
      <c r="I15" s="89"/>
      <c r="J15" s="89">
        <v>57</v>
      </c>
      <c r="K15" s="89">
        <v>64</v>
      </c>
      <c r="L15" s="89">
        <v>7</v>
      </c>
      <c r="M15" s="89">
        <v>4</v>
      </c>
      <c r="N15" s="76"/>
      <c r="O15" s="75">
        <v>22</v>
      </c>
      <c r="P15" s="84">
        <v>27</v>
      </c>
      <c r="Q15" s="53"/>
      <c r="R15" s="54"/>
      <c r="S15" s="54"/>
      <c r="T15" s="53">
        <v>0</v>
      </c>
      <c r="U15" s="79"/>
      <c r="V15" s="79"/>
      <c r="W15" s="3"/>
      <c r="X15" s="79"/>
      <c r="Y15" s="80"/>
      <c r="Z15" s="3"/>
      <c r="AA15" s="79"/>
      <c r="AB15" s="238"/>
      <c r="AC15" s="56"/>
      <c r="AD15" s="7"/>
      <c r="AF15" s="30"/>
      <c r="AG15" s="30"/>
    </row>
    <row r="16" spans="2:33" s="10" customFormat="1" ht="15.75" customHeight="1" hidden="1">
      <c r="B16" s="233"/>
      <c r="C16" s="90"/>
      <c r="D16" s="85" t="s">
        <v>9</v>
      </c>
      <c r="E16" s="62"/>
      <c r="F16" s="63"/>
      <c r="G16" s="63"/>
      <c r="H16" s="63"/>
      <c r="I16" s="63"/>
      <c r="J16" s="63">
        <v>576800000</v>
      </c>
      <c r="K16" s="63">
        <v>597300000</v>
      </c>
      <c r="L16" s="63">
        <v>78800000</v>
      </c>
      <c r="M16" s="63">
        <v>116100000</v>
      </c>
      <c r="N16" s="64"/>
      <c r="O16" s="63">
        <v>102599502</v>
      </c>
      <c r="P16" s="65">
        <v>223808000</v>
      </c>
      <c r="Q16" s="66"/>
      <c r="R16" s="67"/>
      <c r="S16" s="67"/>
      <c r="T16" s="66">
        <v>0</v>
      </c>
      <c r="U16" s="79"/>
      <c r="V16" s="79"/>
      <c r="W16" s="3"/>
      <c r="X16" s="79"/>
      <c r="Y16" s="80"/>
      <c r="Z16" s="3"/>
      <c r="AA16" s="79"/>
      <c r="AB16" s="238"/>
      <c r="AC16" s="69"/>
      <c r="AD16" s="7"/>
      <c r="AF16" s="30"/>
      <c r="AG16" s="30"/>
    </row>
    <row r="17" spans="2:33" s="10" customFormat="1" ht="15.75" customHeight="1">
      <c r="B17" s="229" t="s">
        <v>7</v>
      </c>
      <c r="C17" s="91" t="s">
        <v>50</v>
      </c>
      <c r="D17" s="92" t="s">
        <v>8</v>
      </c>
      <c r="E17" s="93"/>
      <c r="F17" s="94"/>
      <c r="G17" s="94"/>
      <c r="H17" s="94"/>
      <c r="I17" s="94"/>
      <c r="J17" s="94"/>
      <c r="K17" s="94"/>
      <c r="L17" s="94"/>
      <c r="M17" s="94"/>
      <c r="N17" s="95"/>
      <c r="O17" s="94"/>
      <c r="P17" s="96"/>
      <c r="Q17" s="79"/>
      <c r="R17" s="97"/>
      <c r="S17" s="97"/>
      <c r="T17" s="53"/>
      <c r="U17" s="53"/>
      <c r="V17" s="53"/>
      <c r="W17" s="3"/>
      <c r="X17" s="98"/>
      <c r="Y17" s="53"/>
      <c r="Z17" s="3"/>
      <c r="AA17" s="98">
        <v>365</v>
      </c>
      <c r="AB17" s="239">
        <v>422</v>
      </c>
      <c r="AC17" s="99"/>
      <c r="AD17" s="7"/>
      <c r="AF17" s="30"/>
      <c r="AG17" s="30"/>
    </row>
    <row r="18" spans="2:33" s="10" customFormat="1" ht="15.75" customHeight="1">
      <c r="B18" s="228" t="s">
        <v>51</v>
      </c>
      <c r="C18" s="82" t="s">
        <v>52</v>
      </c>
      <c r="D18" s="92" t="s">
        <v>53</v>
      </c>
      <c r="E18" s="93"/>
      <c r="F18" s="94"/>
      <c r="G18" s="94"/>
      <c r="H18" s="94"/>
      <c r="I18" s="94"/>
      <c r="J18" s="94"/>
      <c r="K18" s="94"/>
      <c r="L18" s="94"/>
      <c r="M18" s="94"/>
      <c r="N18" s="95"/>
      <c r="O18" s="94"/>
      <c r="P18" s="96"/>
      <c r="Q18" s="79"/>
      <c r="R18" s="97"/>
      <c r="S18" s="97"/>
      <c r="T18" s="66"/>
      <c r="U18" s="66"/>
      <c r="V18" s="66"/>
      <c r="W18" s="3"/>
      <c r="X18" s="100"/>
      <c r="Y18" s="66"/>
      <c r="Z18" s="3"/>
      <c r="AA18" s="100">
        <v>1915000000</v>
      </c>
      <c r="AB18" s="240">
        <v>2352399418</v>
      </c>
      <c r="AC18" s="101"/>
      <c r="AD18" s="7"/>
      <c r="AF18" s="30"/>
      <c r="AG18" s="30"/>
    </row>
    <row r="19" spans="2:31" s="10" customFormat="1" ht="15.75" customHeight="1">
      <c r="B19" s="270" t="s">
        <v>40</v>
      </c>
      <c r="C19" s="86" t="s">
        <v>54</v>
      </c>
      <c r="D19" s="87" t="s">
        <v>8</v>
      </c>
      <c r="E19" s="88"/>
      <c r="F19" s="89"/>
      <c r="G19" s="89"/>
      <c r="H19" s="89"/>
      <c r="I19" s="89"/>
      <c r="J19" s="89"/>
      <c r="K19" s="89"/>
      <c r="L19" s="89"/>
      <c r="M19" s="89"/>
      <c r="N19" s="76">
        <v>3</v>
      </c>
      <c r="O19" s="75">
        <v>41</v>
      </c>
      <c r="P19" s="84">
        <v>96</v>
      </c>
      <c r="Q19" s="53">
        <v>118</v>
      </c>
      <c r="R19" s="54">
        <v>257</v>
      </c>
      <c r="S19" s="54">
        <v>302</v>
      </c>
      <c r="T19" s="53">
        <v>315</v>
      </c>
      <c r="U19" s="53">
        <v>70</v>
      </c>
      <c r="V19" s="53">
        <v>158</v>
      </c>
      <c r="W19" s="3"/>
      <c r="X19" s="53">
        <v>120</v>
      </c>
      <c r="Y19" s="53">
        <v>178</v>
      </c>
      <c r="Z19" s="3"/>
      <c r="AA19" s="53">
        <v>100</v>
      </c>
      <c r="AB19" s="242">
        <v>320</v>
      </c>
      <c r="AC19" s="102"/>
      <c r="AD19" s="272" t="s">
        <v>55</v>
      </c>
      <c r="AE19" s="234">
        <f>SUM(AB19,AB21)</f>
        <v>351</v>
      </c>
    </row>
    <row r="20" spans="2:31" s="10" customFormat="1" ht="15.75" customHeight="1">
      <c r="B20" s="271"/>
      <c r="C20" s="82"/>
      <c r="D20" s="85" t="s">
        <v>9</v>
      </c>
      <c r="E20" s="62"/>
      <c r="F20" s="63"/>
      <c r="G20" s="63"/>
      <c r="H20" s="63"/>
      <c r="I20" s="63"/>
      <c r="J20" s="63"/>
      <c r="K20" s="63"/>
      <c r="L20" s="63"/>
      <c r="M20" s="63"/>
      <c r="N20" s="64">
        <v>22300000</v>
      </c>
      <c r="O20" s="63">
        <v>339600000</v>
      </c>
      <c r="P20" s="65">
        <v>484255391</v>
      </c>
      <c r="Q20" s="66">
        <v>601785180.46</v>
      </c>
      <c r="R20" s="67">
        <v>893303231.999999</v>
      </c>
      <c r="S20" s="67">
        <v>1254474184.6541224</v>
      </c>
      <c r="T20" s="66">
        <v>1237790055</v>
      </c>
      <c r="U20" s="66">
        <v>250000000</v>
      </c>
      <c r="V20" s="66">
        <v>813593461</v>
      </c>
      <c r="W20" s="3"/>
      <c r="X20" s="66">
        <v>700000000</v>
      </c>
      <c r="Y20" s="66">
        <f>911.697088*1000000</f>
        <v>911697088</v>
      </c>
      <c r="Z20" s="3"/>
      <c r="AA20" s="66">
        <v>600000000</v>
      </c>
      <c r="AB20" s="243">
        <v>1645935059</v>
      </c>
      <c r="AC20" s="102"/>
      <c r="AD20" s="273"/>
      <c r="AE20" s="235">
        <f>SUM(AB20,AB22)</f>
        <v>1758959153</v>
      </c>
    </row>
    <row r="21" spans="2:30" s="10" customFormat="1" ht="15.75" customHeight="1">
      <c r="B21" s="283" t="s">
        <v>36</v>
      </c>
      <c r="C21" s="86" t="s">
        <v>54</v>
      </c>
      <c r="D21" s="87" t="s">
        <v>8</v>
      </c>
      <c r="E21" s="88"/>
      <c r="F21" s="89"/>
      <c r="G21" s="89"/>
      <c r="H21" s="89"/>
      <c r="I21" s="89"/>
      <c r="J21" s="89"/>
      <c r="K21" s="89"/>
      <c r="L21" s="89"/>
      <c r="M21" s="89"/>
      <c r="N21" s="76"/>
      <c r="O21" s="75"/>
      <c r="P21" s="84"/>
      <c r="Q21" s="53"/>
      <c r="R21" s="54"/>
      <c r="S21" s="54"/>
      <c r="T21" s="53">
        <v>13</v>
      </c>
      <c r="U21" s="53">
        <v>12</v>
      </c>
      <c r="V21" s="53">
        <v>42</v>
      </c>
      <c r="W21" s="3"/>
      <c r="X21" s="53">
        <v>20</v>
      </c>
      <c r="Y21" s="53">
        <v>10</v>
      </c>
      <c r="Z21" s="3"/>
      <c r="AA21" s="53">
        <v>25</v>
      </c>
      <c r="AB21" s="242">
        <v>31</v>
      </c>
      <c r="AC21" s="102"/>
      <c r="AD21" s="272" t="s">
        <v>56</v>
      </c>
    </row>
    <row r="22" spans="2:30" s="10" customFormat="1" ht="15.75" customHeight="1">
      <c r="B22" s="271"/>
      <c r="C22" s="82"/>
      <c r="D22" s="85" t="s">
        <v>9</v>
      </c>
      <c r="E22" s="62"/>
      <c r="F22" s="63"/>
      <c r="G22" s="63"/>
      <c r="H22" s="63"/>
      <c r="I22" s="63"/>
      <c r="J22" s="63"/>
      <c r="K22" s="63"/>
      <c r="L22" s="63"/>
      <c r="M22" s="63"/>
      <c r="N22" s="64"/>
      <c r="O22" s="63"/>
      <c r="P22" s="65"/>
      <c r="Q22" s="66"/>
      <c r="R22" s="67"/>
      <c r="S22" s="67"/>
      <c r="T22" s="66">
        <v>43545400</v>
      </c>
      <c r="U22" s="66">
        <v>50000000</v>
      </c>
      <c r="V22" s="66">
        <v>171172153</v>
      </c>
      <c r="W22" s="3"/>
      <c r="X22" s="66">
        <v>100000000</v>
      </c>
      <c r="Y22" s="66">
        <v>40460000</v>
      </c>
      <c r="Z22" s="3"/>
      <c r="AA22" s="66">
        <v>100000000</v>
      </c>
      <c r="AB22" s="243">
        <v>113024094</v>
      </c>
      <c r="AC22" s="102"/>
      <c r="AD22" s="273"/>
    </row>
    <row r="23" spans="2:33" s="10" customFormat="1" ht="15.75" customHeight="1">
      <c r="B23" s="284" t="s">
        <v>57</v>
      </c>
      <c r="C23" s="86" t="s">
        <v>58</v>
      </c>
      <c r="D23" s="87" t="s">
        <v>8</v>
      </c>
      <c r="E23" s="74"/>
      <c r="F23" s="75"/>
      <c r="G23" s="75"/>
      <c r="H23" s="75"/>
      <c r="I23" s="75"/>
      <c r="J23" s="75"/>
      <c r="K23" s="75"/>
      <c r="L23" s="75"/>
      <c r="M23" s="75"/>
      <c r="N23" s="76">
        <v>119</v>
      </c>
      <c r="O23" s="75">
        <v>211</v>
      </c>
      <c r="P23" s="84">
        <v>174</v>
      </c>
      <c r="Q23" s="53">
        <v>247</v>
      </c>
      <c r="R23" s="54">
        <v>251</v>
      </c>
      <c r="S23" s="54">
        <v>210</v>
      </c>
      <c r="T23" s="53">
        <v>71</v>
      </c>
      <c r="U23" s="53">
        <v>100</v>
      </c>
      <c r="V23" s="53">
        <v>98</v>
      </c>
      <c r="W23" s="3"/>
      <c r="X23" s="53">
        <v>90</v>
      </c>
      <c r="Y23" s="53">
        <v>211</v>
      </c>
      <c r="Z23" s="3"/>
      <c r="AA23" s="53">
        <v>200</v>
      </c>
      <c r="AB23" s="236">
        <v>302</v>
      </c>
      <c r="AC23" s="103"/>
      <c r="AD23" s="273" t="s">
        <v>59</v>
      </c>
      <c r="AF23" s="30"/>
      <c r="AG23" s="30"/>
    </row>
    <row r="24" spans="2:33" s="10" customFormat="1" ht="15.75" customHeight="1" thickBot="1">
      <c r="B24" s="285"/>
      <c r="C24" s="104" t="s">
        <v>48</v>
      </c>
      <c r="D24" s="105" t="s">
        <v>9</v>
      </c>
      <c r="E24" s="106"/>
      <c r="F24" s="107"/>
      <c r="G24" s="107"/>
      <c r="H24" s="107"/>
      <c r="I24" s="107"/>
      <c r="J24" s="107"/>
      <c r="K24" s="107"/>
      <c r="L24" s="107"/>
      <c r="M24" s="107"/>
      <c r="N24" s="108">
        <v>131300000.00000001</v>
      </c>
      <c r="O24" s="107">
        <v>230945000</v>
      </c>
      <c r="P24" s="109">
        <v>154635000</v>
      </c>
      <c r="Q24" s="110">
        <v>180050000</v>
      </c>
      <c r="R24" s="111">
        <v>120728800</v>
      </c>
      <c r="S24" s="111">
        <v>112868000</v>
      </c>
      <c r="T24" s="110">
        <v>29036000</v>
      </c>
      <c r="U24" s="110">
        <v>50000000</v>
      </c>
      <c r="V24" s="110">
        <v>66285000</v>
      </c>
      <c r="W24" s="3"/>
      <c r="X24" s="110">
        <v>60000000</v>
      </c>
      <c r="Y24" s="110">
        <v>137485000</v>
      </c>
      <c r="Z24" s="3"/>
      <c r="AA24" s="110">
        <v>130000000</v>
      </c>
      <c r="AB24" s="241">
        <v>219209000</v>
      </c>
      <c r="AC24" s="99"/>
      <c r="AD24" s="273"/>
      <c r="AF24" s="30"/>
      <c r="AG24" s="30"/>
    </row>
    <row r="25" spans="2:33" s="15" customFormat="1" ht="18.75" customHeight="1">
      <c r="B25" s="286" t="s">
        <v>10</v>
      </c>
      <c r="C25" s="287"/>
      <c r="D25" s="112" t="s">
        <v>8</v>
      </c>
      <c r="E25" s="113">
        <f aca="true" t="shared" si="0" ref="E25:S26">SUM(E3,E7,E9,E11,E13,E15,E19,E23)</f>
        <v>509</v>
      </c>
      <c r="F25" s="114">
        <f t="shared" si="0"/>
        <v>376</v>
      </c>
      <c r="G25" s="114">
        <f t="shared" si="0"/>
        <v>263</v>
      </c>
      <c r="H25" s="115">
        <f t="shared" si="0"/>
        <v>172</v>
      </c>
      <c r="I25" s="114">
        <f t="shared" si="0"/>
        <v>190</v>
      </c>
      <c r="J25" s="114">
        <f t="shared" si="0"/>
        <v>331</v>
      </c>
      <c r="K25" s="114">
        <f t="shared" si="0"/>
        <v>276</v>
      </c>
      <c r="L25" s="114">
        <f t="shared" si="0"/>
        <v>425</v>
      </c>
      <c r="M25" s="114">
        <f t="shared" si="0"/>
        <v>463</v>
      </c>
      <c r="N25" s="116">
        <f t="shared" si="0"/>
        <v>606</v>
      </c>
      <c r="O25" s="117">
        <f t="shared" si="0"/>
        <v>772</v>
      </c>
      <c r="P25" s="118">
        <f t="shared" si="0"/>
        <v>769</v>
      </c>
      <c r="Q25" s="119">
        <f t="shared" si="0"/>
        <v>876</v>
      </c>
      <c r="R25" s="120">
        <f t="shared" si="0"/>
        <v>1082</v>
      </c>
      <c r="S25" s="120">
        <f t="shared" si="0"/>
        <v>971</v>
      </c>
      <c r="T25" s="119">
        <f>SUM(T3,T5,T7,T9,T11,T13,T15,T19,T21,T23)</f>
        <v>881</v>
      </c>
      <c r="U25" s="119">
        <f>SUM(U3,U5,U19,U21,U23)</f>
        <v>1682</v>
      </c>
      <c r="V25" s="119">
        <f>SUM(V3,V5,V19,V21,V23)</f>
        <v>1341</v>
      </c>
      <c r="W25" s="3"/>
      <c r="X25" s="119">
        <f>SUM(X3,X5,X19,X21,X23)</f>
        <v>2330</v>
      </c>
      <c r="Y25" s="119">
        <f>SUM(Y3,Y5,Y19,Y21,Y23)</f>
        <v>1366</v>
      </c>
      <c r="Z25" s="3"/>
      <c r="AA25" s="119">
        <f>SUM(AA3,AA5,AA17,AA19,AA21,AA23)</f>
        <v>1635</v>
      </c>
      <c r="AB25" s="119">
        <f>SUM(AB3,AB5,AB17,AB19,AB21,AB23)</f>
        <v>2299</v>
      </c>
      <c r="AC25" s="20"/>
      <c r="AD25" s="121"/>
      <c r="AF25" s="81"/>
      <c r="AG25" s="81"/>
    </row>
    <row r="26" spans="2:33" s="15" customFormat="1" ht="18.75" customHeight="1" thickBot="1">
      <c r="B26" s="288"/>
      <c r="C26" s="289"/>
      <c r="D26" s="122" t="s">
        <v>9</v>
      </c>
      <c r="E26" s="123">
        <f t="shared" si="0"/>
        <v>1301700000</v>
      </c>
      <c r="F26" s="124">
        <f t="shared" si="0"/>
        <v>1504100000</v>
      </c>
      <c r="G26" s="124">
        <f t="shared" si="0"/>
        <v>1596100000</v>
      </c>
      <c r="H26" s="125">
        <f t="shared" si="0"/>
        <v>896009000</v>
      </c>
      <c r="I26" s="124">
        <f t="shared" si="0"/>
        <v>1254800000</v>
      </c>
      <c r="J26" s="124">
        <f t="shared" si="0"/>
        <v>2095000000</v>
      </c>
      <c r="K26" s="124">
        <f t="shared" si="0"/>
        <v>1571500000</v>
      </c>
      <c r="L26" s="124">
        <f t="shared" si="0"/>
        <v>1715500000</v>
      </c>
      <c r="M26" s="124">
        <f t="shared" si="0"/>
        <v>1972400000</v>
      </c>
      <c r="N26" s="126">
        <f t="shared" si="0"/>
        <v>2413800000</v>
      </c>
      <c r="O26" s="127">
        <f t="shared" si="0"/>
        <v>2976203508.5</v>
      </c>
      <c r="P26" s="128">
        <f t="shared" si="0"/>
        <v>3316292841</v>
      </c>
      <c r="Q26" s="129">
        <f t="shared" si="0"/>
        <v>3858278111.46</v>
      </c>
      <c r="R26" s="130">
        <f t="shared" si="0"/>
        <v>4419296008.999999</v>
      </c>
      <c r="S26" s="130">
        <f t="shared" si="0"/>
        <v>4318477248.654122</v>
      </c>
      <c r="T26" s="129">
        <f>SUM(T4,T6,T8,T10,T12,T14,T16,T20,T22,T24)</f>
        <v>3234898879</v>
      </c>
      <c r="U26" s="129">
        <f>SUM(U4,U6,U20,U22,U24)</f>
        <v>3910000000</v>
      </c>
      <c r="V26" s="129">
        <f>SUM(V4,V6,V20,V22,V24)</f>
        <v>4579689515</v>
      </c>
      <c r="W26" s="3"/>
      <c r="X26" s="129">
        <f>SUM(X4,X6,X20,X22,X24)</f>
        <v>6980000000</v>
      </c>
      <c r="Y26" s="129">
        <f>SUM(Y4,Y6,Y20,Y22,Y24)</f>
        <v>7990284105</v>
      </c>
      <c r="Z26" s="3"/>
      <c r="AA26" s="129">
        <f>SUM(AA4,AA6,AA18,AA20,AA22,AA24)</f>
        <v>8645000000</v>
      </c>
      <c r="AB26" s="129">
        <f>SUM(AB4,AB6,AB18,AB20,AB22,AB24)</f>
        <v>10924017524</v>
      </c>
      <c r="AC26" s="56"/>
      <c r="AD26" s="121"/>
      <c r="AF26" s="81"/>
      <c r="AG26" s="81"/>
    </row>
    <row r="27" spans="19:33" s="15" customFormat="1" ht="18.75" customHeight="1" thickBot="1">
      <c r="S27" s="20"/>
      <c r="T27" s="20"/>
      <c r="U27" s="20"/>
      <c r="V27" s="20"/>
      <c r="W27" s="3"/>
      <c r="X27" s="20"/>
      <c r="Y27" s="20"/>
      <c r="Z27" s="3"/>
      <c r="AA27" s="20"/>
      <c r="AB27" s="66"/>
      <c r="AC27" s="69"/>
      <c r="AD27" s="121"/>
      <c r="AF27" s="81"/>
      <c r="AG27" s="81"/>
    </row>
    <row r="28" spans="2:33" s="3" customFormat="1" ht="15.75" customHeight="1">
      <c r="B28" s="290" t="s">
        <v>60</v>
      </c>
      <c r="C28" s="131" t="s">
        <v>61</v>
      </c>
      <c r="D28" s="132" t="s">
        <v>8</v>
      </c>
      <c r="E28" s="49"/>
      <c r="F28" s="50"/>
      <c r="G28" s="50"/>
      <c r="H28" s="50"/>
      <c r="I28" s="50"/>
      <c r="J28" s="50">
        <v>33</v>
      </c>
      <c r="K28" s="50">
        <v>71</v>
      </c>
      <c r="L28" s="50">
        <v>178</v>
      </c>
      <c r="M28" s="50">
        <v>301</v>
      </c>
      <c r="N28" s="51">
        <v>258</v>
      </c>
      <c r="O28" s="50">
        <v>151</v>
      </c>
      <c r="P28" s="52">
        <v>189</v>
      </c>
      <c r="Q28" s="133">
        <v>86</v>
      </c>
      <c r="R28" s="134">
        <v>36</v>
      </c>
      <c r="S28" s="134">
        <v>46</v>
      </c>
      <c r="T28" s="133">
        <v>6</v>
      </c>
      <c r="U28" s="133">
        <v>0</v>
      </c>
      <c r="V28" s="133"/>
      <c r="X28" s="133"/>
      <c r="Y28" s="133"/>
      <c r="AA28" s="133"/>
      <c r="AB28" s="133"/>
      <c r="AC28" s="56"/>
      <c r="AD28" s="281" t="s">
        <v>62</v>
      </c>
      <c r="AF28" s="30"/>
      <c r="AG28" s="30"/>
    </row>
    <row r="29" spans="2:33" s="3" customFormat="1" ht="15.75" customHeight="1">
      <c r="B29" s="291"/>
      <c r="C29" s="82" t="s">
        <v>63</v>
      </c>
      <c r="D29" s="85" t="s">
        <v>9</v>
      </c>
      <c r="E29" s="62"/>
      <c r="F29" s="63"/>
      <c r="G29" s="63"/>
      <c r="H29" s="63"/>
      <c r="I29" s="63"/>
      <c r="J29" s="63">
        <v>59800000</v>
      </c>
      <c r="K29" s="63">
        <v>226813000</v>
      </c>
      <c r="L29" s="63">
        <v>509457320</v>
      </c>
      <c r="M29" s="63">
        <v>878918476</v>
      </c>
      <c r="N29" s="64">
        <v>520594500.00000006</v>
      </c>
      <c r="O29" s="63">
        <v>347074873</v>
      </c>
      <c r="P29" s="65">
        <v>473364550</v>
      </c>
      <c r="Q29" s="66">
        <v>269805200</v>
      </c>
      <c r="R29" s="67">
        <v>130892000</v>
      </c>
      <c r="S29" s="67">
        <v>180042000</v>
      </c>
      <c r="T29" s="66">
        <v>26600000</v>
      </c>
      <c r="U29" s="66">
        <v>0</v>
      </c>
      <c r="V29" s="66"/>
      <c r="X29" s="66"/>
      <c r="Y29" s="66"/>
      <c r="AA29" s="66"/>
      <c r="AB29" s="66"/>
      <c r="AC29" s="69"/>
      <c r="AD29" s="282"/>
      <c r="AF29" s="30"/>
      <c r="AG29" s="30"/>
    </row>
    <row r="30" spans="2:33" s="3" customFormat="1" ht="15.75" customHeight="1">
      <c r="B30" s="291"/>
      <c r="C30" s="91" t="s">
        <v>64</v>
      </c>
      <c r="D30" s="87" t="s">
        <v>8</v>
      </c>
      <c r="E30" s="88"/>
      <c r="F30" s="89"/>
      <c r="G30" s="89"/>
      <c r="H30" s="89"/>
      <c r="I30" s="89"/>
      <c r="J30" s="89"/>
      <c r="K30" s="89"/>
      <c r="L30" s="89"/>
      <c r="M30" s="89"/>
      <c r="N30" s="76"/>
      <c r="O30" s="75"/>
      <c r="P30" s="84">
        <v>544</v>
      </c>
      <c r="Q30" s="53">
        <v>967</v>
      </c>
      <c r="R30" s="54">
        <v>244</v>
      </c>
      <c r="S30" s="54">
        <v>169</v>
      </c>
      <c r="T30" s="53">
        <v>14</v>
      </c>
      <c r="U30" s="53">
        <v>0</v>
      </c>
      <c r="V30" s="53"/>
      <c r="X30" s="53"/>
      <c r="Y30" s="53"/>
      <c r="AA30" s="53"/>
      <c r="AB30" s="53"/>
      <c r="AC30" s="56"/>
      <c r="AD30" s="281" t="s">
        <v>65</v>
      </c>
      <c r="AF30" s="30"/>
      <c r="AG30" s="30"/>
    </row>
    <row r="31" spans="2:33" s="3" customFormat="1" ht="15.75" customHeight="1">
      <c r="B31" s="291"/>
      <c r="C31" s="82" t="s">
        <v>63</v>
      </c>
      <c r="D31" s="85" t="s">
        <v>9</v>
      </c>
      <c r="E31" s="62"/>
      <c r="F31" s="63"/>
      <c r="G31" s="63"/>
      <c r="H31" s="63"/>
      <c r="I31" s="63"/>
      <c r="J31" s="63"/>
      <c r="K31" s="63"/>
      <c r="L31" s="63"/>
      <c r="M31" s="63"/>
      <c r="N31" s="64"/>
      <c r="O31" s="63"/>
      <c r="P31" s="65">
        <v>429850580</v>
      </c>
      <c r="Q31" s="66">
        <v>808612253</v>
      </c>
      <c r="R31" s="67">
        <v>287855519</v>
      </c>
      <c r="S31" s="67">
        <v>203243676</v>
      </c>
      <c r="T31" s="66">
        <v>19854000</v>
      </c>
      <c r="U31" s="66">
        <v>0</v>
      </c>
      <c r="V31" s="66"/>
      <c r="X31" s="66"/>
      <c r="Y31" s="66"/>
      <c r="AA31" s="66"/>
      <c r="AB31" s="66"/>
      <c r="AC31" s="69"/>
      <c r="AD31" s="282"/>
      <c r="AF31" s="30"/>
      <c r="AG31" s="30"/>
    </row>
    <row r="32" spans="2:33" s="3" customFormat="1" ht="15.75" customHeight="1">
      <c r="B32" s="291"/>
      <c r="C32" s="91" t="s">
        <v>66</v>
      </c>
      <c r="D32" s="87" t="s">
        <v>8</v>
      </c>
      <c r="E32" s="88"/>
      <c r="F32" s="89"/>
      <c r="G32" s="89"/>
      <c r="H32" s="89"/>
      <c r="I32" s="89"/>
      <c r="J32" s="89"/>
      <c r="K32" s="89"/>
      <c r="L32" s="89"/>
      <c r="M32" s="89"/>
      <c r="N32" s="76"/>
      <c r="O32" s="75"/>
      <c r="P32" s="84"/>
      <c r="Q32" s="53">
        <v>15</v>
      </c>
      <c r="R32" s="54">
        <v>117</v>
      </c>
      <c r="S32" s="54">
        <v>138</v>
      </c>
      <c r="T32" s="53">
        <v>10</v>
      </c>
      <c r="U32" s="53">
        <v>0</v>
      </c>
      <c r="V32" s="53"/>
      <c r="X32" s="53"/>
      <c r="Y32" s="53"/>
      <c r="AA32" s="53"/>
      <c r="AB32" s="53"/>
      <c r="AC32" s="56"/>
      <c r="AD32" s="281" t="s">
        <v>67</v>
      </c>
      <c r="AF32" s="30"/>
      <c r="AG32" s="30"/>
    </row>
    <row r="33" spans="2:30" s="3" customFormat="1" ht="15.75" customHeight="1">
      <c r="B33" s="291"/>
      <c r="C33" s="82" t="s">
        <v>68</v>
      </c>
      <c r="D33" s="85" t="s">
        <v>9</v>
      </c>
      <c r="E33" s="62"/>
      <c r="F33" s="63"/>
      <c r="G33" s="63"/>
      <c r="H33" s="63"/>
      <c r="I33" s="63"/>
      <c r="J33" s="63"/>
      <c r="K33" s="63"/>
      <c r="L33" s="63"/>
      <c r="M33" s="63"/>
      <c r="N33" s="64"/>
      <c r="O33" s="63"/>
      <c r="P33" s="65"/>
      <c r="Q33" s="66">
        <v>48650000</v>
      </c>
      <c r="R33" s="67">
        <v>342792151</v>
      </c>
      <c r="S33" s="67">
        <v>409678175</v>
      </c>
      <c r="T33" s="66">
        <v>45090000</v>
      </c>
      <c r="U33" s="66">
        <v>0</v>
      </c>
      <c r="V33" s="66"/>
      <c r="X33" s="66"/>
      <c r="Y33" s="66"/>
      <c r="AA33" s="66"/>
      <c r="AB33" s="66"/>
      <c r="AC33" s="69"/>
      <c r="AD33" s="282"/>
    </row>
    <row r="34" spans="2:30" s="3" customFormat="1" ht="15.75" customHeight="1">
      <c r="B34" s="291"/>
      <c r="C34" s="135" t="s">
        <v>69</v>
      </c>
      <c r="D34" s="87" t="s">
        <v>8</v>
      </c>
      <c r="E34" s="88"/>
      <c r="F34" s="89"/>
      <c r="G34" s="89"/>
      <c r="H34" s="89"/>
      <c r="I34" s="89"/>
      <c r="J34" s="89"/>
      <c r="K34" s="89"/>
      <c r="L34" s="89"/>
      <c r="M34" s="89"/>
      <c r="N34" s="76"/>
      <c r="O34" s="75"/>
      <c r="P34" s="84"/>
      <c r="Q34" s="53"/>
      <c r="R34" s="54">
        <v>161</v>
      </c>
      <c r="S34" s="54">
        <v>63</v>
      </c>
      <c r="T34" s="53">
        <v>89</v>
      </c>
      <c r="U34" s="53">
        <v>155</v>
      </c>
      <c r="V34" s="53">
        <v>33</v>
      </c>
      <c r="X34" s="53">
        <v>150</v>
      </c>
      <c r="Y34" s="53">
        <v>34</v>
      </c>
      <c r="AA34" s="136">
        <v>80</v>
      </c>
      <c r="AB34" s="239">
        <v>89</v>
      </c>
      <c r="AC34" s="246">
        <f>AB34+AB46+AB64</f>
        <v>102</v>
      </c>
      <c r="AD34" s="293" t="s">
        <v>70</v>
      </c>
    </row>
    <row r="35" spans="2:30" s="3" customFormat="1" ht="15.75" customHeight="1">
      <c r="B35" s="291"/>
      <c r="C35" s="60" t="s">
        <v>71</v>
      </c>
      <c r="D35" s="85" t="s">
        <v>9</v>
      </c>
      <c r="E35" s="62"/>
      <c r="F35" s="63"/>
      <c r="G35" s="63"/>
      <c r="H35" s="63"/>
      <c r="I35" s="63"/>
      <c r="J35" s="63"/>
      <c r="K35" s="63"/>
      <c r="L35" s="63"/>
      <c r="M35" s="63"/>
      <c r="N35" s="64"/>
      <c r="O35" s="63"/>
      <c r="P35" s="65"/>
      <c r="Q35" s="66"/>
      <c r="R35" s="67">
        <v>1135406233</v>
      </c>
      <c r="S35" s="67">
        <v>526202898</v>
      </c>
      <c r="T35" s="66">
        <v>792802822</v>
      </c>
      <c r="U35" s="66">
        <v>872000000</v>
      </c>
      <c r="V35" s="66">
        <v>235399500</v>
      </c>
      <c r="X35" s="66">
        <v>900000000</v>
      </c>
      <c r="Y35" s="66">
        <v>200544000</v>
      </c>
      <c r="AA35" s="137">
        <v>500000000</v>
      </c>
      <c r="AB35" s="240">
        <v>625124910</v>
      </c>
      <c r="AC35" s="237">
        <f>AB35+AB47+AB65</f>
        <v>1278359073</v>
      </c>
      <c r="AD35" s="294"/>
    </row>
    <row r="36" spans="2:30" s="3" customFormat="1" ht="15.75" customHeight="1" hidden="1">
      <c r="B36" s="291"/>
      <c r="C36" s="91" t="s">
        <v>72</v>
      </c>
      <c r="D36" s="87" t="s">
        <v>8</v>
      </c>
      <c r="E36" s="88"/>
      <c r="F36" s="89"/>
      <c r="G36" s="89"/>
      <c r="H36" s="89"/>
      <c r="I36" s="89"/>
      <c r="J36" s="89"/>
      <c r="K36" s="89"/>
      <c r="L36" s="89"/>
      <c r="M36" s="89"/>
      <c r="N36" s="76"/>
      <c r="O36" s="75"/>
      <c r="P36" s="84"/>
      <c r="Q36" s="53"/>
      <c r="R36" s="54"/>
      <c r="S36" s="54"/>
      <c r="T36" s="53"/>
      <c r="U36" s="53">
        <v>10</v>
      </c>
      <c r="V36" s="53">
        <v>0</v>
      </c>
      <c r="X36" s="53"/>
      <c r="Y36" s="138"/>
      <c r="AA36" s="53"/>
      <c r="AB36" s="138"/>
      <c r="AC36" s="56"/>
      <c r="AD36" s="293"/>
    </row>
    <row r="37" spans="2:30" s="3" customFormat="1" ht="15.75" customHeight="1" hidden="1">
      <c r="B37" s="291"/>
      <c r="C37" s="82" t="s">
        <v>73</v>
      </c>
      <c r="D37" s="85" t="s">
        <v>9</v>
      </c>
      <c r="E37" s="62"/>
      <c r="F37" s="63"/>
      <c r="G37" s="63"/>
      <c r="H37" s="63"/>
      <c r="I37" s="63"/>
      <c r="J37" s="63"/>
      <c r="K37" s="63"/>
      <c r="L37" s="63"/>
      <c r="M37" s="63"/>
      <c r="N37" s="64"/>
      <c r="O37" s="63"/>
      <c r="P37" s="65"/>
      <c r="Q37" s="66"/>
      <c r="R37" s="67"/>
      <c r="S37" s="67"/>
      <c r="T37" s="66"/>
      <c r="U37" s="66">
        <v>70000000</v>
      </c>
      <c r="V37" s="66">
        <v>0</v>
      </c>
      <c r="X37" s="66"/>
      <c r="Y37" s="139"/>
      <c r="AA37" s="66"/>
      <c r="AB37" s="139"/>
      <c r="AC37" s="69"/>
      <c r="AD37" s="294"/>
    </row>
    <row r="38" spans="2:30" s="3" customFormat="1" ht="15.75" customHeight="1" hidden="1">
      <c r="B38" s="291"/>
      <c r="C38" s="91" t="s">
        <v>74</v>
      </c>
      <c r="D38" s="87" t="s">
        <v>8</v>
      </c>
      <c r="E38" s="88"/>
      <c r="F38" s="89"/>
      <c r="G38" s="89"/>
      <c r="H38" s="89"/>
      <c r="I38" s="89"/>
      <c r="J38" s="89"/>
      <c r="K38" s="89"/>
      <c r="L38" s="89"/>
      <c r="M38" s="89"/>
      <c r="N38" s="76"/>
      <c r="O38" s="75"/>
      <c r="P38" s="84"/>
      <c r="Q38" s="53"/>
      <c r="R38" s="54"/>
      <c r="S38" s="54"/>
      <c r="T38" s="53"/>
      <c r="U38" s="53">
        <v>30</v>
      </c>
      <c r="V38" s="53">
        <v>0</v>
      </c>
      <c r="X38" s="53"/>
      <c r="Y38" s="138"/>
      <c r="AA38" s="53"/>
      <c r="AB38" s="138"/>
      <c r="AC38" s="56"/>
      <c r="AD38" s="293"/>
    </row>
    <row r="39" spans="2:30" s="3" customFormat="1" ht="15.75" customHeight="1" hidden="1">
      <c r="B39" s="291"/>
      <c r="C39" s="82" t="s">
        <v>73</v>
      </c>
      <c r="D39" s="85" t="s">
        <v>9</v>
      </c>
      <c r="E39" s="62"/>
      <c r="F39" s="63"/>
      <c r="G39" s="63"/>
      <c r="H39" s="63"/>
      <c r="I39" s="63"/>
      <c r="J39" s="63"/>
      <c r="K39" s="63"/>
      <c r="L39" s="63"/>
      <c r="M39" s="63"/>
      <c r="N39" s="64"/>
      <c r="O39" s="63"/>
      <c r="P39" s="65"/>
      <c r="Q39" s="66"/>
      <c r="R39" s="67"/>
      <c r="S39" s="67"/>
      <c r="T39" s="66"/>
      <c r="U39" s="66">
        <v>400000000</v>
      </c>
      <c r="V39" s="66">
        <v>0</v>
      </c>
      <c r="X39" s="66"/>
      <c r="Y39" s="139"/>
      <c r="AA39" s="66"/>
      <c r="AB39" s="139"/>
      <c r="AC39" s="69"/>
      <c r="AD39" s="294"/>
    </row>
    <row r="40" spans="2:30" s="3" customFormat="1" ht="15.75" customHeight="1" hidden="1">
      <c r="B40" s="291"/>
      <c r="C40" s="91" t="s">
        <v>75</v>
      </c>
      <c r="D40" s="87" t="s">
        <v>8</v>
      </c>
      <c r="E40" s="88"/>
      <c r="F40" s="89"/>
      <c r="G40" s="89"/>
      <c r="H40" s="89"/>
      <c r="I40" s="89"/>
      <c r="J40" s="89"/>
      <c r="K40" s="89"/>
      <c r="L40" s="89"/>
      <c r="M40" s="89"/>
      <c r="N40" s="76"/>
      <c r="O40" s="75"/>
      <c r="P40" s="84"/>
      <c r="Q40" s="53"/>
      <c r="R40" s="54"/>
      <c r="S40" s="54">
        <v>1</v>
      </c>
      <c r="T40" s="53"/>
      <c r="U40" s="53">
        <v>0</v>
      </c>
      <c r="V40" s="53"/>
      <c r="X40" s="53"/>
      <c r="Y40" s="53"/>
      <c r="AA40" s="53"/>
      <c r="AB40" s="53"/>
      <c r="AC40" s="56"/>
      <c r="AD40" s="140"/>
    </row>
    <row r="41" spans="2:30" s="3" customFormat="1" ht="15.75" customHeight="1" hidden="1">
      <c r="B41" s="291"/>
      <c r="C41" s="82" t="s">
        <v>76</v>
      </c>
      <c r="D41" s="85" t="s">
        <v>9</v>
      </c>
      <c r="E41" s="62"/>
      <c r="F41" s="63"/>
      <c r="G41" s="63"/>
      <c r="H41" s="63"/>
      <c r="I41" s="63"/>
      <c r="J41" s="63"/>
      <c r="K41" s="63"/>
      <c r="L41" s="63"/>
      <c r="M41" s="63"/>
      <c r="N41" s="64"/>
      <c r="O41" s="63"/>
      <c r="P41" s="65"/>
      <c r="Q41" s="66"/>
      <c r="R41" s="67"/>
      <c r="S41" s="67">
        <v>3000000</v>
      </c>
      <c r="T41" s="66"/>
      <c r="U41" s="66">
        <v>0</v>
      </c>
      <c r="V41" s="66"/>
      <c r="X41" s="66"/>
      <c r="Y41" s="66"/>
      <c r="AA41" s="66"/>
      <c r="AB41" s="66"/>
      <c r="AC41" s="69"/>
      <c r="AD41" s="140"/>
    </row>
    <row r="42" spans="2:30" s="3" customFormat="1" ht="15.75" customHeight="1" hidden="1">
      <c r="B42" s="291"/>
      <c r="C42" s="91" t="s">
        <v>77</v>
      </c>
      <c r="D42" s="87" t="s">
        <v>8</v>
      </c>
      <c r="E42" s="88"/>
      <c r="F42" s="89"/>
      <c r="G42" s="89"/>
      <c r="H42" s="89"/>
      <c r="I42" s="89"/>
      <c r="J42" s="89"/>
      <c r="K42" s="89"/>
      <c r="L42" s="89"/>
      <c r="M42" s="89"/>
      <c r="N42" s="76"/>
      <c r="O42" s="75"/>
      <c r="P42" s="84"/>
      <c r="Q42" s="53"/>
      <c r="R42" s="54">
        <v>3</v>
      </c>
      <c r="S42" s="54">
        <v>13</v>
      </c>
      <c r="T42" s="53"/>
      <c r="U42" s="53">
        <v>0</v>
      </c>
      <c r="V42" s="53"/>
      <c r="X42" s="53"/>
      <c r="Y42" s="53"/>
      <c r="AA42" s="53"/>
      <c r="AB42" s="53"/>
      <c r="AC42" s="56"/>
      <c r="AD42" s="281" t="s">
        <v>78</v>
      </c>
    </row>
    <row r="43" spans="2:30" s="3" customFormat="1" ht="15.75" customHeight="1" hidden="1">
      <c r="B43" s="291"/>
      <c r="C43" s="82" t="s">
        <v>79</v>
      </c>
      <c r="D43" s="85" t="s">
        <v>9</v>
      </c>
      <c r="E43" s="62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5"/>
      <c r="Q43" s="66"/>
      <c r="R43" s="67">
        <v>14450000</v>
      </c>
      <c r="S43" s="67">
        <v>35940000</v>
      </c>
      <c r="T43" s="66"/>
      <c r="U43" s="66">
        <v>0</v>
      </c>
      <c r="V43" s="66"/>
      <c r="X43" s="66"/>
      <c r="Y43" s="66"/>
      <c r="AA43" s="66"/>
      <c r="AB43" s="66"/>
      <c r="AC43" s="69"/>
      <c r="AD43" s="282"/>
    </row>
    <row r="44" spans="2:30" s="3" customFormat="1" ht="15.75" customHeight="1" hidden="1">
      <c r="B44" s="291"/>
      <c r="C44" s="86" t="s">
        <v>80</v>
      </c>
      <c r="D44" s="87" t="s">
        <v>8</v>
      </c>
      <c r="E44" s="88"/>
      <c r="F44" s="89"/>
      <c r="G44" s="89"/>
      <c r="H44" s="89"/>
      <c r="I44" s="89"/>
      <c r="J44" s="89"/>
      <c r="K44" s="89">
        <v>14</v>
      </c>
      <c r="L44" s="89">
        <v>48</v>
      </c>
      <c r="M44" s="89">
        <v>39</v>
      </c>
      <c r="N44" s="76">
        <v>46</v>
      </c>
      <c r="O44" s="75">
        <v>37</v>
      </c>
      <c r="P44" s="84"/>
      <c r="Q44" s="53"/>
      <c r="R44" s="54"/>
      <c r="S44" s="54"/>
      <c r="T44" s="53"/>
      <c r="U44" s="53">
        <v>0</v>
      </c>
      <c r="V44" s="53">
        <v>0</v>
      </c>
      <c r="X44" s="53"/>
      <c r="Y44" s="138"/>
      <c r="AA44" s="53"/>
      <c r="AB44" s="138"/>
      <c r="AC44" s="56"/>
      <c r="AD44" s="140"/>
    </row>
    <row r="45" spans="2:30" s="3" customFormat="1" ht="15.75" customHeight="1" hidden="1">
      <c r="B45" s="291"/>
      <c r="C45" s="82" t="s">
        <v>79</v>
      </c>
      <c r="D45" s="85" t="s">
        <v>9</v>
      </c>
      <c r="E45" s="62"/>
      <c r="F45" s="63"/>
      <c r="G45" s="63"/>
      <c r="H45" s="63"/>
      <c r="I45" s="63"/>
      <c r="J45" s="63"/>
      <c r="K45" s="63">
        <v>28450000</v>
      </c>
      <c r="L45" s="63">
        <v>118340000</v>
      </c>
      <c r="M45" s="63">
        <v>91956000</v>
      </c>
      <c r="N45" s="64">
        <v>98542000</v>
      </c>
      <c r="O45" s="63">
        <v>86679800</v>
      </c>
      <c r="P45" s="65"/>
      <c r="Q45" s="66"/>
      <c r="R45" s="67"/>
      <c r="S45" s="67"/>
      <c r="T45" s="66"/>
      <c r="U45" s="66">
        <v>0</v>
      </c>
      <c r="V45" s="66">
        <v>0</v>
      </c>
      <c r="X45" s="66"/>
      <c r="Y45" s="139"/>
      <c r="AA45" s="66"/>
      <c r="AB45" s="139"/>
      <c r="AC45" s="69"/>
      <c r="AD45" s="140"/>
    </row>
    <row r="46" spans="2:30" s="3" customFormat="1" ht="15.75" customHeight="1">
      <c r="B46" s="291"/>
      <c r="C46" s="86" t="s">
        <v>81</v>
      </c>
      <c r="D46" s="87" t="s">
        <v>8</v>
      </c>
      <c r="E46" s="88"/>
      <c r="F46" s="89"/>
      <c r="G46" s="89"/>
      <c r="H46" s="89"/>
      <c r="I46" s="89"/>
      <c r="J46" s="89"/>
      <c r="K46" s="89"/>
      <c r="L46" s="89"/>
      <c r="M46" s="89"/>
      <c r="N46" s="76"/>
      <c r="O46" s="75"/>
      <c r="P46" s="84">
        <v>15</v>
      </c>
      <c r="Q46" s="53">
        <v>5</v>
      </c>
      <c r="R46" s="54">
        <v>13</v>
      </c>
      <c r="S46" s="54">
        <v>8</v>
      </c>
      <c r="T46" s="53">
        <v>10</v>
      </c>
      <c r="U46" s="53">
        <v>20</v>
      </c>
      <c r="V46" s="53">
        <v>10</v>
      </c>
      <c r="X46" s="53">
        <v>15</v>
      </c>
      <c r="Y46" s="53">
        <v>10</v>
      </c>
      <c r="AA46" s="53">
        <v>6</v>
      </c>
      <c r="AB46" s="236">
        <v>5</v>
      </c>
      <c r="AC46" s="15"/>
      <c r="AD46" s="295" t="s">
        <v>82</v>
      </c>
    </row>
    <row r="47" spans="2:30" s="3" customFormat="1" ht="15.75" customHeight="1">
      <c r="B47" s="291"/>
      <c r="C47" s="82" t="s">
        <v>83</v>
      </c>
      <c r="D47" s="85" t="s">
        <v>9</v>
      </c>
      <c r="E47" s="62"/>
      <c r="F47" s="63"/>
      <c r="G47" s="63"/>
      <c r="H47" s="63"/>
      <c r="I47" s="63"/>
      <c r="J47" s="63"/>
      <c r="K47" s="63"/>
      <c r="L47" s="63"/>
      <c r="M47" s="63"/>
      <c r="N47" s="64"/>
      <c r="O47" s="63"/>
      <c r="P47" s="65">
        <v>4960000</v>
      </c>
      <c r="Q47" s="66">
        <v>1400000</v>
      </c>
      <c r="R47" s="67">
        <v>7062000</v>
      </c>
      <c r="S47" s="67">
        <v>4606000</v>
      </c>
      <c r="T47" s="66">
        <v>5648000</v>
      </c>
      <c r="U47" s="66">
        <v>10000000</v>
      </c>
      <c r="V47" s="66">
        <v>8561083</v>
      </c>
      <c r="X47" s="66">
        <v>10000000</v>
      </c>
      <c r="Y47" s="66">
        <v>8352500</v>
      </c>
      <c r="AA47" s="66">
        <v>5000000</v>
      </c>
      <c r="AB47" s="237">
        <v>4300000</v>
      </c>
      <c r="AC47" s="15"/>
      <c r="AD47" s="282"/>
    </row>
    <row r="48" spans="2:30" s="3" customFormat="1" ht="15.75" customHeight="1" hidden="1">
      <c r="B48" s="291"/>
      <c r="C48" s="86" t="s">
        <v>84</v>
      </c>
      <c r="D48" s="87" t="s">
        <v>8</v>
      </c>
      <c r="E48" s="88"/>
      <c r="F48" s="89"/>
      <c r="G48" s="89"/>
      <c r="H48" s="89"/>
      <c r="I48" s="89"/>
      <c r="J48" s="89"/>
      <c r="K48" s="89"/>
      <c r="L48" s="89"/>
      <c r="M48" s="89">
        <v>8</v>
      </c>
      <c r="N48" s="76">
        <v>9</v>
      </c>
      <c r="O48" s="75">
        <v>6</v>
      </c>
      <c r="P48" s="84"/>
      <c r="Q48" s="53"/>
      <c r="R48" s="54"/>
      <c r="S48" s="54"/>
      <c r="T48" s="53"/>
      <c r="U48" s="53">
        <v>0</v>
      </c>
      <c r="V48" s="53">
        <v>0</v>
      </c>
      <c r="X48" s="53"/>
      <c r="Y48" s="138"/>
      <c r="AA48" s="53"/>
      <c r="AB48" s="141"/>
      <c r="AC48" s="56"/>
      <c r="AD48" s="121"/>
    </row>
    <row r="49" spans="2:30" s="3" customFormat="1" ht="15.75" customHeight="1" hidden="1">
      <c r="B49" s="291"/>
      <c r="C49" s="82" t="s">
        <v>85</v>
      </c>
      <c r="D49" s="85" t="s">
        <v>9</v>
      </c>
      <c r="E49" s="62"/>
      <c r="F49" s="63"/>
      <c r="G49" s="63"/>
      <c r="H49" s="63"/>
      <c r="I49" s="63"/>
      <c r="J49" s="63"/>
      <c r="K49" s="63"/>
      <c r="L49" s="63"/>
      <c r="M49" s="63">
        <v>7700000</v>
      </c>
      <c r="N49" s="64">
        <v>8300000.000000001</v>
      </c>
      <c r="O49" s="63">
        <v>4700000</v>
      </c>
      <c r="P49" s="65"/>
      <c r="Q49" s="66"/>
      <c r="R49" s="67"/>
      <c r="S49" s="67"/>
      <c r="T49" s="66"/>
      <c r="U49" s="66">
        <v>0</v>
      </c>
      <c r="V49" s="66">
        <v>0</v>
      </c>
      <c r="X49" s="66"/>
      <c r="Y49" s="139"/>
      <c r="AA49" s="66"/>
      <c r="AB49" s="142"/>
      <c r="AC49" s="69"/>
      <c r="AD49" s="121"/>
    </row>
    <row r="50" spans="2:30" s="3" customFormat="1" ht="15.75" customHeight="1" hidden="1">
      <c r="B50" s="291"/>
      <c r="C50" s="86" t="s">
        <v>86</v>
      </c>
      <c r="D50" s="85" t="s">
        <v>8</v>
      </c>
      <c r="E50" s="143"/>
      <c r="F50" s="144"/>
      <c r="G50" s="144"/>
      <c r="H50" s="144"/>
      <c r="I50" s="145"/>
      <c r="J50" s="144"/>
      <c r="K50" s="144">
        <v>28</v>
      </c>
      <c r="L50" s="144"/>
      <c r="M50" s="144"/>
      <c r="N50" s="146"/>
      <c r="O50" s="144"/>
      <c r="P50" s="147"/>
      <c r="Q50" s="148"/>
      <c r="R50" s="149"/>
      <c r="S50" s="149"/>
      <c r="T50" s="148"/>
      <c r="U50" s="53">
        <v>0</v>
      </c>
      <c r="V50" s="53">
        <v>0</v>
      </c>
      <c r="X50" s="53"/>
      <c r="Y50" s="138"/>
      <c r="AA50" s="53"/>
      <c r="AB50" s="141"/>
      <c r="AC50" s="56"/>
      <c r="AD50" s="121"/>
    </row>
    <row r="51" spans="2:30" s="3" customFormat="1" ht="15.75" customHeight="1" hidden="1">
      <c r="B51" s="291"/>
      <c r="C51" s="90"/>
      <c r="D51" s="85" t="s">
        <v>9</v>
      </c>
      <c r="E51" s="150"/>
      <c r="F51" s="151"/>
      <c r="G51" s="151"/>
      <c r="H51" s="151"/>
      <c r="I51" s="151"/>
      <c r="J51" s="151"/>
      <c r="K51" s="151">
        <v>119000000</v>
      </c>
      <c r="L51" s="151"/>
      <c r="M51" s="151"/>
      <c r="N51" s="152"/>
      <c r="O51" s="151"/>
      <c r="P51" s="153"/>
      <c r="Q51" s="8"/>
      <c r="R51" s="154"/>
      <c r="S51" s="154"/>
      <c r="T51" s="8"/>
      <c r="U51" s="66">
        <v>0</v>
      </c>
      <c r="V51" s="66">
        <v>0</v>
      </c>
      <c r="X51" s="66"/>
      <c r="Y51" s="139"/>
      <c r="AA51" s="66"/>
      <c r="AB51" s="142"/>
      <c r="AC51" s="69"/>
      <c r="AD51" s="121"/>
    </row>
    <row r="52" spans="2:30" s="3" customFormat="1" ht="15.75" customHeight="1" hidden="1">
      <c r="B52" s="291"/>
      <c r="C52" s="86" t="s">
        <v>87</v>
      </c>
      <c r="D52" s="155" t="s">
        <v>8</v>
      </c>
      <c r="E52" s="156"/>
      <c r="F52" s="157"/>
      <c r="G52" s="144">
        <v>4</v>
      </c>
      <c r="H52" s="144">
        <v>1</v>
      </c>
      <c r="I52" s="157"/>
      <c r="J52" s="157"/>
      <c r="K52" s="158"/>
      <c r="L52" s="158"/>
      <c r="M52" s="158"/>
      <c r="N52" s="159"/>
      <c r="O52" s="158"/>
      <c r="P52" s="147"/>
      <c r="Q52" s="148"/>
      <c r="R52" s="149"/>
      <c r="S52" s="149"/>
      <c r="T52" s="148"/>
      <c r="U52" s="53">
        <v>0</v>
      </c>
      <c r="V52" s="53">
        <v>0</v>
      </c>
      <c r="X52" s="53"/>
      <c r="Y52" s="138"/>
      <c r="AA52" s="53"/>
      <c r="AB52" s="141"/>
      <c r="AC52" s="56"/>
      <c r="AD52" s="121"/>
    </row>
    <row r="53" spans="2:30" s="3" customFormat="1" ht="15.75" customHeight="1" hidden="1">
      <c r="B53" s="291"/>
      <c r="C53" s="82" t="s">
        <v>48</v>
      </c>
      <c r="D53" s="85" t="s">
        <v>9</v>
      </c>
      <c r="E53" s="150"/>
      <c r="F53" s="151"/>
      <c r="G53" s="151">
        <v>2700000</v>
      </c>
      <c r="H53" s="151">
        <v>200000</v>
      </c>
      <c r="I53" s="151"/>
      <c r="J53" s="151"/>
      <c r="K53" s="151"/>
      <c r="L53" s="151"/>
      <c r="M53" s="151"/>
      <c r="N53" s="152"/>
      <c r="O53" s="151"/>
      <c r="P53" s="153"/>
      <c r="Q53" s="8"/>
      <c r="R53" s="154"/>
      <c r="S53" s="154"/>
      <c r="T53" s="8"/>
      <c r="U53" s="66">
        <v>0</v>
      </c>
      <c r="V53" s="66">
        <v>0</v>
      </c>
      <c r="X53" s="66"/>
      <c r="Y53" s="139"/>
      <c r="AA53" s="66"/>
      <c r="AB53" s="142"/>
      <c r="AC53" s="69"/>
      <c r="AD53" s="121"/>
    </row>
    <row r="54" spans="2:30" s="3" customFormat="1" ht="15.75" customHeight="1">
      <c r="B54" s="291"/>
      <c r="C54" s="86" t="s">
        <v>31</v>
      </c>
      <c r="D54" s="87" t="s">
        <v>8</v>
      </c>
      <c r="E54" s="88"/>
      <c r="F54" s="89"/>
      <c r="G54" s="89"/>
      <c r="H54" s="89"/>
      <c r="I54" s="89"/>
      <c r="J54" s="89"/>
      <c r="K54" s="89"/>
      <c r="L54" s="89"/>
      <c r="M54" s="89">
        <v>12</v>
      </c>
      <c r="N54" s="76">
        <v>44</v>
      </c>
      <c r="O54" s="75">
        <v>377</v>
      </c>
      <c r="P54" s="84">
        <v>566</v>
      </c>
      <c r="Q54" s="53">
        <v>556</v>
      </c>
      <c r="R54" s="54">
        <v>383</v>
      </c>
      <c r="S54" s="54">
        <v>299</v>
      </c>
      <c r="T54" s="53">
        <v>39</v>
      </c>
      <c r="U54" s="53">
        <v>45</v>
      </c>
      <c r="V54" s="53">
        <v>59</v>
      </c>
      <c r="X54" s="53"/>
      <c r="Y54" s="53"/>
      <c r="AA54" s="53"/>
      <c r="AB54" s="141"/>
      <c r="AC54" s="56"/>
      <c r="AD54" s="293" t="s">
        <v>88</v>
      </c>
    </row>
    <row r="55" spans="2:30" s="3" customFormat="1" ht="15.75" customHeight="1">
      <c r="B55" s="291"/>
      <c r="C55" s="82" t="s">
        <v>89</v>
      </c>
      <c r="D55" s="85" t="s">
        <v>9</v>
      </c>
      <c r="E55" s="62"/>
      <c r="F55" s="63"/>
      <c r="G55" s="63"/>
      <c r="H55" s="63"/>
      <c r="I55" s="63"/>
      <c r="J55" s="63"/>
      <c r="K55" s="63"/>
      <c r="L55" s="63"/>
      <c r="M55" s="63">
        <v>5700000</v>
      </c>
      <c r="N55" s="64">
        <v>28349000</v>
      </c>
      <c r="O55" s="63">
        <v>179713600</v>
      </c>
      <c r="P55" s="65">
        <v>238088550</v>
      </c>
      <c r="Q55" s="66">
        <v>243501391</v>
      </c>
      <c r="R55" s="67">
        <v>170591580</v>
      </c>
      <c r="S55" s="67">
        <v>135981019</v>
      </c>
      <c r="T55" s="66">
        <v>24770278</v>
      </c>
      <c r="U55" s="66">
        <v>30000000</v>
      </c>
      <c r="V55" s="66">
        <v>38462847</v>
      </c>
      <c r="X55" s="66"/>
      <c r="Y55" s="66"/>
      <c r="AA55" s="66"/>
      <c r="AB55" s="142"/>
      <c r="AC55" s="69"/>
      <c r="AD55" s="294"/>
    </row>
    <row r="56" spans="2:30" s="3" customFormat="1" ht="15.75" customHeight="1">
      <c r="B56" s="291"/>
      <c r="C56" s="86" t="s">
        <v>77</v>
      </c>
      <c r="D56" s="87" t="s">
        <v>8</v>
      </c>
      <c r="E56" s="88"/>
      <c r="F56" s="89"/>
      <c r="G56" s="89"/>
      <c r="H56" s="89"/>
      <c r="I56" s="89"/>
      <c r="J56" s="89"/>
      <c r="K56" s="89"/>
      <c r="L56" s="89"/>
      <c r="M56" s="89"/>
      <c r="N56" s="76"/>
      <c r="O56" s="75"/>
      <c r="P56" s="84"/>
      <c r="Q56" s="53"/>
      <c r="R56" s="54">
        <v>12</v>
      </c>
      <c r="S56" s="54">
        <v>8</v>
      </c>
      <c r="T56" s="53">
        <v>14</v>
      </c>
      <c r="U56" s="53">
        <v>0</v>
      </c>
      <c r="V56" s="53">
        <v>3</v>
      </c>
      <c r="X56" s="53"/>
      <c r="Y56" s="53"/>
      <c r="AA56" s="53"/>
      <c r="AB56" s="141"/>
      <c r="AC56" s="56"/>
      <c r="AD56" s="281" t="s">
        <v>90</v>
      </c>
    </row>
    <row r="57" spans="2:30" s="3" customFormat="1" ht="15.75" customHeight="1">
      <c r="B57" s="291"/>
      <c r="C57" s="82" t="s">
        <v>91</v>
      </c>
      <c r="D57" s="85" t="s">
        <v>9</v>
      </c>
      <c r="E57" s="62"/>
      <c r="F57" s="63"/>
      <c r="G57" s="63"/>
      <c r="H57" s="63"/>
      <c r="I57" s="63"/>
      <c r="J57" s="63"/>
      <c r="K57" s="63"/>
      <c r="L57" s="63"/>
      <c r="M57" s="63"/>
      <c r="N57" s="64"/>
      <c r="O57" s="63"/>
      <c r="P57" s="65"/>
      <c r="Q57" s="66"/>
      <c r="R57" s="67">
        <v>7059000</v>
      </c>
      <c r="S57" s="67">
        <v>3742000</v>
      </c>
      <c r="T57" s="66">
        <v>16500000</v>
      </c>
      <c r="U57" s="66">
        <v>0</v>
      </c>
      <c r="V57" s="66">
        <v>3670000</v>
      </c>
      <c r="X57" s="66"/>
      <c r="Y57" s="66"/>
      <c r="AA57" s="66"/>
      <c r="AB57" s="142"/>
      <c r="AC57" s="69"/>
      <c r="AD57" s="282"/>
    </row>
    <row r="58" spans="2:30" s="3" customFormat="1" ht="15.75" customHeight="1" hidden="1">
      <c r="B58" s="291"/>
      <c r="C58" s="86" t="s">
        <v>49</v>
      </c>
      <c r="D58" s="87" t="s">
        <v>8</v>
      </c>
      <c r="E58" s="88"/>
      <c r="F58" s="89"/>
      <c r="G58" s="89"/>
      <c r="H58" s="89"/>
      <c r="I58" s="89"/>
      <c r="J58" s="89"/>
      <c r="K58" s="89"/>
      <c r="L58" s="89"/>
      <c r="M58" s="89"/>
      <c r="N58" s="76"/>
      <c r="O58" s="75"/>
      <c r="P58" s="84">
        <v>26</v>
      </c>
      <c r="Q58" s="53"/>
      <c r="R58" s="54"/>
      <c r="S58" s="54"/>
      <c r="T58" s="53"/>
      <c r="U58" s="53">
        <v>0</v>
      </c>
      <c r="V58" s="53">
        <v>0</v>
      </c>
      <c r="X58" s="53"/>
      <c r="Y58" s="53"/>
      <c r="AA58" s="53"/>
      <c r="AB58" s="141"/>
      <c r="AC58" s="56"/>
      <c r="AD58" s="121"/>
    </row>
    <row r="59" spans="2:30" s="3" customFormat="1" ht="15.75" customHeight="1" hidden="1">
      <c r="B59" s="291"/>
      <c r="C59" s="82"/>
      <c r="D59" s="85" t="s">
        <v>9</v>
      </c>
      <c r="E59" s="62"/>
      <c r="F59" s="63"/>
      <c r="G59" s="63"/>
      <c r="H59" s="63"/>
      <c r="I59" s="63"/>
      <c r="J59" s="63"/>
      <c r="K59" s="63"/>
      <c r="L59" s="63"/>
      <c r="M59" s="63"/>
      <c r="N59" s="64"/>
      <c r="O59" s="63"/>
      <c r="P59" s="65">
        <v>111116000</v>
      </c>
      <c r="Q59" s="66"/>
      <c r="R59" s="67"/>
      <c r="S59" s="67"/>
      <c r="T59" s="66"/>
      <c r="U59" s="66">
        <v>0</v>
      </c>
      <c r="V59" s="66">
        <v>0</v>
      </c>
      <c r="X59" s="66"/>
      <c r="Y59" s="66"/>
      <c r="AA59" s="66"/>
      <c r="AB59" s="142"/>
      <c r="AC59" s="69"/>
      <c r="AD59" s="121"/>
    </row>
    <row r="60" spans="2:30" s="3" customFormat="1" ht="15.75" customHeight="1" hidden="1">
      <c r="B60" s="291"/>
      <c r="C60" s="86" t="s">
        <v>92</v>
      </c>
      <c r="D60" s="155" t="s">
        <v>8</v>
      </c>
      <c r="E60" s="156"/>
      <c r="F60" s="157"/>
      <c r="G60" s="157"/>
      <c r="H60" s="157"/>
      <c r="I60" s="157"/>
      <c r="J60" s="144">
        <v>1006</v>
      </c>
      <c r="K60" s="144">
        <v>4037</v>
      </c>
      <c r="L60" s="144">
        <v>6875</v>
      </c>
      <c r="M60" s="144">
        <v>1454</v>
      </c>
      <c r="N60" s="146"/>
      <c r="O60" s="144"/>
      <c r="P60" s="147"/>
      <c r="Q60" s="148"/>
      <c r="R60" s="149"/>
      <c r="S60" s="149"/>
      <c r="T60" s="148"/>
      <c r="U60" s="53">
        <v>0</v>
      </c>
      <c r="V60" s="53">
        <v>0</v>
      </c>
      <c r="X60" s="53"/>
      <c r="Y60" s="53"/>
      <c r="AA60" s="53"/>
      <c r="AB60" s="141"/>
      <c r="AC60" s="56"/>
      <c r="AD60" s="121"/>
    </row>
    <row r="61" spans="2:30" s="3" customFormat="1" ht="15.75" customHeight="1" hidden="1">
      <c r="B61" s="291"/>
      <c r="C61" s="82"/>
      <c r="D61" s="85" t="s">
        <v>9</v>
      </c>
      <c r="E61" s="150"/>
      <c r="F61" s="151"/>
      <c r="G61" s="151"/>
      <c r="H61" s="151"/>
      <c r="I61" s="151"/>
      <c r="J61" s="151">
        <v>200200000.00000006</v>
      </c>
      <c r="K61" s="151">
        <v>859500000</v>
      </c>
      <c r="L61" s="151">
        <v>1452200000</v>
      </c>
      <c r="M61" s="151">
        <v>289684000</v>
      </c>
      <c r="N61" s="152"/>
      <c r="O61" s="151"/>
      <c r="P61" s="153"/>
      <c r="Q61" s="8"/>
      <c r="R61" s="154"/>
      <c r="S61" s="154"/>
      <c r="T61" s="8"/>
      <c r="U61" s="66">
        <v>0</v>
      </c>
      <c r="V61" s="66">
        <v>0</v>
      </c>
      <c r="X61" s="66"/>
      <c r="Y61" s="66"/>
      <c r="AA61" s="66"/>
      <c r="AB61" s="142"/>
      <c r="AC61" s="69"/>
      <c r="AD61" s="121"/>
    </row>
    <row r="62" spans="2:30" s="3" customFormat="1" ht="15.75" customHeight="1" hidden="1">
      <c r="B62" s="291"/>
      <c r="C62" s="86" t="s">
        <v>93</v>
      </c>
      <c r="D62" s="155" t="s">
        <v>8</v>
      </c>
      <c r="E62" s="156"/>
      <c r="F62" s="157"/>
      <c r="G62" s="157"/>
      <c r="H62" s="157"/>
      <c r="I62" s="157"/>
      <c r="J62" s="144">
        <v>197</v>
      </c>
      <c r="K62" s="144">
        <v>300</v>
      </c>
      <c r="L62" s="144">
        <v>59</v>
      </c>
      <c r="M62" s="144"/>
      <c r="N62" s="146"/>
      <c r="O62" s="144"/>
      <c r="P62" s="147"/>
      <c r="Q62" s="148"/>
      <c r="R62" s="149"/>
      <c r="S62" s="149"/>
      <c r="T62" s="148"/>
      <c r="U62" s="53">
        <v>0</v>
      </c>
      <c r="V62" s="53">
        <v>0</v>
      </c>
      <c r="X62" s="53"/>
      <c r="Y62" s="53"/>
      <c r="AA62" s="53"/>
      <c r="AB62" s="141"/>
      <c r="AC62" s="56"/>
      <c r="AD62" s="121"/>
    </row>
    <row r="63" spans="2:30" s="3" customFormat="1" ht="15.75" customHeight="1" hidden="1">
      <c r="B63" s="291"/>
      <c r="C63" s="82"/>
      <c r="D63" s="85" t="s">
        <v>9</v>
      </c>
      <c r="E63" s="150"/>
      <c r="F63" s="151"/>
      <c r="G63" s="151"/>
      <c r="H63" s="151"/>
      <c r="I63" s="151"/>
      <c r="J63" s="151">
        <v>157800000</v>
      </c>
      <c r="K63" s="151">
        <v>233200000</v>
      </c>
      <c r="L63" s="151">
        <v>46300000</v>
      </c>
      <c r="M63" s="151"/>
      <c r="N63" s="152"/>
      <c r="O63" s="151"/>
      <c r="P63" s="153"/>
      <c r="Q63" s="8"/>
      <c r="R63" s="154"/>
      <c r="S63" s="154"/>
      <c r="T63" s="8"/>
      <c r="U63" s="66">
        <v>0</v>
      </c>
      <c r="V63" s="66">
        <v>0</v>
      </c>
      <c r="X63" s="66"/>
      <c r="Y63" s="66"/>
      <c r="AA63" s="66"/>
      <c r="AB63" s="142"/>
      <c r="AC63" s="69"/>
      <c r="AD63" s="121"/>
    </row>
    <row r="64" spans="2:30" s="3" customFormat="1" ht="15.75" customHeight="1">
      <c r="B64" s="291"/>
      <c r="C64" s="86" t="s">
        <v>94</v>
      </c>
      <c r="D64" s="87" t="s">
        <v>8</v>
      </c>
      <c r="E64" s="88"/>
      <c r="F64" s="89"/>
      <c r="G64" s="89"/>
      <c r="H64" s="89"/>
      <c r="I64" s="89"/>
      <c r="J64" s="89"/>
      <c r="K64" s="89"/>
      <c r="L64" s="89"/>
      <c r="M64" s="89"/>
      <c r="N64" s="76">
        <v>14</v>
      </c>
      <c r="O64" s="75">
        <v>26</v>
      </c>
      <c r="P64" s="84">
        <v>28</v>
      </c>
      <c r="Q64" s="53">
        <v>37</v>
      </c>
      <c r="R64" s="54">
        <v>46</v>
      </c>
      <c r="S64" s="54">
        <v>23</v>
      </c>
      <c r="T64" s="53">
        <v>3</v>
      </c>
      <c r="U64" s="53">
        <v>0</v>
      </c>
      <c r="V64" s="53">
        <v>0</v>
      </c>
      <c r="X64" s="53"/>
      <c r="Y64" s="53"/>
      <c r="AA64" s="98"/>
      <c r="AB64" s="236">
        <v>8</v>
      </c>
      <c r="AC64" s="56"/>
      <c r="AD64" s="272" t="s">
        <v>95</v>
      </c>
    </row>
    <row r="65" spans="2:38" s="3" customFormat="1" ht="15.75" customHeight="1">
      <c r="B65" s="291"/>
      <c r="C65" s="160" t="s">
        <v>96</v>
      </c>
      <c r="D65" s="85" t="s">
        <v>9</v>
      </c>
      <c r="E65" s="62"/>
      <c r="F65" s="63"/>
      <c r="G65" s="63"/>
      <c r="H65" s="63"/>
      <c r="I65" s="63"/>
      <c r="J65" s="63"/>
      <c r="K65" s="63"/>
      <c r="L65" s="63"/>
      <c r="M65" s="63"/>
      <c r="N65" s="64">
        <v>456600000</v>
      </c>
      <c r="O65" s="63">
        <v>850070000</v>
      </c>
      <c r="P65" s="65">
        <v>567784000</v>
      </c>
      <c r="Q65" s="66">
        <v>587362000</v>
      </c>
      <c r="R65" s="67">
        <v>833631000</v>
      </c>
      <c r="S65" s="67">
        <v>199033000</v>
      </c>
      <c r="T65" s="66">
        <v>79614000</v>
      </c>
      <c r="U65" s="66">
        <v>0</v>
      </c>
      <c r="V65" s="66">
        <v>0</v>
      </c>
      <c r="X65" s="66"/>
      <c r="Y65" s="66"/>
      <c r="AA65" s="100"/>
      <c r="AB65" s="237">
        <v>648934163</v>
      </c>
      <c r="AC65" s="56"/>
      <c r="AD65" s="273"/>
      <c r="AE65" s="56"/>
      <c r="AF65" s="30"/>
      <c r="AG65" s="30"/>
      <c r="AI65" s="31"/>
      <c r="AJ65" s="31"/>
      <c r="AK65" s="31"/>
      <c r="AL65" s="31"/>
    </row>
    <row r="66" spans="2:38" s="3" customFormat="1" ht="15.75" customHeight="1">
      <c r="B66" s="291"/>
      <c r="C66" s="86" t="s">
        <v>97</v>
      </c>
      <c r="D66" s="87" t="s">
        <v>8</v>
      </c>
      <c r="E66" s="88"/>
      <c r="F66" s="89"/>
      <c r="G66" s="89"/>
      <c r="H66" s="89"/>
      <c r="I66" s="89"/>
      <c r="J66" s="89"/>
      <c r="K66" s="89"/>
      <c r="L66" s="89"/>
      <c r="M66" s="89">
        <v>7</v>
      </c>
      <c r="N66" s="76">
        <v>4</v>
      </c>
      <c r="O66" s="75"/>
      <c r="P66" s="84"/>
      <c r="Q66" s="53"/>
      <c r="R66" s="54"/>
      <c r="S66" s="54"/>
      <c r="T66" s="53"/>
      <c r="U66" s="53">
        <v>0</v>
      </c>
      <c r="V66" s="53">
        <v>7</v>
      </c>
      <c r="X66" s="53">
        <v>10</v>
      </c>
      <c r="Y66" s="53">
        <v>8</v>
      </c>
      <c r="AA66" s="53">
        <v>7</v>
      </c>
      <c r="AB66" s="141"/>
      <c r="AC66" s="56"/>
      <c r="AD66" s="281" t="s">
        <v>98</v>
      </c>
      <c r="AF66" s="30"/>
      <c r="AG66" s="30"/>
      <c r="AI66" s="31"/>
      <c r="AJ66" s="31"/>
      <c r="AK66" s="31"/>
      <c r="AL66" s="31"/>
    </row>
    <row r="67" spans="2:38" s="3" customFormat="1" ht="15.75" customHeight="1">
      <c r="B67" s="291"/>
      <c r="C67" s="82"/>
      <c r="D67" s="85" t="s">
        <v>9</v>
      </c>
      <c r="E67" s="62"/>
      <c r="F67" s="63"/>
      <c r="G67" s="63"/>
      <c r="H67" s="63"/>
      <c r="I67" s="63"/>
      <c r="J67" s="63"/>
      <c r="K67" s="63"/>
      <c r="L67" s="63"/>
      <c r="M67" s="63">
        <v>120200000</v>
      </c>
      <c r="N67" s="64">
        <v>89100000</v>
      </c>
      <c r="O67" s="63"/>
      <c r="P67" s="65"/>
      <c r="Q67" s="66"/>
      <c r="R67" s="67"/>
      <c r="S67" s="67"/>
      <c r="T67" s="66"/>
      <c r="U67" s="66">
        <v>0</v>
      </c>
      <c r="V67" s="66">
        <v>72084600</v>
      </c>
      <c r="X67" s="66">
        <v>85000000</v>
      </c>
      <c r="Y67" s="66">
        <v>117838876</v>
      </c>
      <c r="AA67" s="66">
        <v>40000000</v>
      </c>
      <c r="AB67" s="142"/>
      <c r="AC67" s="69"/>
      <c r="AD67" s="282"/>
      <c r="AF67" s="30"/>
      <c r="AG67" s="30"/>
      <c r="AI67" s="31"/>
      <c r="AJ67" s="31"/>
      <c r="AK67" s="31"/>
      <c r="AL67" s="161"/>
    </row>
    <row r="68" spans="2:32" s="165" customFormat="1" ht="15.75" customHeight="1">
      <c r="B68" s="291"/>
      <c r="C68" s="86" t="s">
        <v>99</v>
      </c>
      <c r="D68" s="87" t="s">
        <v>8</v>
      </c>
      <c r="E68" s="74"/>
      <c r="F68" s="75"/>
      <c r="G68" s="75"/>
      <c r="H68" s="75"/>
      <c r="I68" s="75"/>
      <c r="J68" s="75"/>
      <c r="K68" s="75"/>
      <c r="L68" s="75"/>
      <c r="M68" s="75"/>
      <c r="N68" s="76"/>
      <c r="O68" s="75"/>
      <c r="P68" s="162"/>
      <c r="Q68" s="163"/>
      <c r="R68" s="164"/>
      <c r="S68" s="54">
        <v>2</v>
      </c>
      <c r="T68" s="53">
        <v>8</v>
      </c>
      <c r="U68" s="53">
        <v>10</v>
      </c>
      <c r="V68" s="53">
        <v>5</v>
      </c>
      <c r="W68" s="3"/>
      <c r="X68" s="53">
        <v>5</v>
      </c>
      <c r="Y68" s="53">
        <v>8</v>
      </c>
      <c r="Z68" s="3"/>
      <c r="AA68" s="53">
        <v>20</v>
      </c>
      <c r="AB68" s="244">
        <v>14</v>
      </c>
      <c r="AC68" s="244">
        <f>AB68</f>
        <v>14</v>
      </c>
      <c r="AD68" s="295" t="s">
        <v>100</v>
      </c>
      <c r="AE68" s="81"/>
      <c r="AF68" s="81"/>
    </row>
    <row r="69" spans="2:32" s="165" customFormat="1" ht="15.75" customHeight="1" thickBot="1">
      <c r="B69" s="292"/>
      <c r="C69" s="104" t="s">
        <v>101</v>
      </c>
      <c r="D69" s="105" t="s">
        <v>9</v>
      </c>
      <c r="E69" s="93"/>
      <c r="F69" s="94"/>
      <c r="G69" s="94"/>
      <c r="H69" s="94"/>
      <c r="I69" s="94"/>
      <c r="J69" s="94"/>
      <c r="K69" s="94"/>
      <c r="L69" s="94"/>
      <c r="M69" s="94"/>
      <c r="N69" s="95"/>
      <c r="O69" s="94"/>
      <c r="P69" s="96"/>
      <c r="Q69" s="79"/>
      <c r="R69" s="97"/>
      <c r="S69" s="166">
        <v>70000000</v>
      </c>
      <c r="T69" s="167">
        <v>111810560</v>
      </c>
      <c r="U69" s="167">
        <v>180000000</v>
      </c>
      <c r="V69" s="167">
        <v>95200000</v>
      </c>
      <c r="W69" s="3"/>
      <c r="X69" s="167">
        <v>117000000</v>
      </c>
      <c r="Y69" s="167">
        <v>155000000</v>
      </c>
      <c r="Z69" s="3"/>
      <c r="AA69" s="167">
        <v>400000000</v>
      </c>
      <c r="AB69" s="245">
        <v>238547094</v>
      </c>
      <c r="AC69" s="245">
        <f>AB69</f>
        <v>238547094</v>
      </c>
      <c r="AD69" s="282"/>
      <c r="AE69" s="81"/>
      <c r="AF69" s="81"/>
    </row>
    <row r="70" spans="2:32" s="21" customFormat="1" ht="18.75" customHeight="1">
      <c r="B70" s="296" t="s">
        <v>102</v>
      </c>
      <c r="C70" s="297"/>
      <c r="D70" s="132" t="s">
        <v>8</v>
      </c>
      <c r="E70" s="168">
        <f aca="true" t="shared" si="1" ref="E70:G71">SUM(E28,E30,E32,E44,E46,E48,E50,E52,E54,E58,E60,E62,E64,E66)</f>
        <v>0</v>
      </c>
      <c r="F70" s="117">
        <f t="shared" si="1"/>
        <v>0</v>
      </c>
      <c r="G70" s="117">
        <f t="shared" si="1"/>
        <v>4</v>
      </c>
      <c r="H70" s="120">
        <f aca="true" t="shared" si="2" ref="H70:V71">H28+H30+H32+H34+H36+H38+H40+H42+H44+H46+H48+H50+H52+H54+H56+H58+H60+H62+H64+H66+H68</f>
        <v>1</v>
      </c>
      <c r="I70" s="120">
        <f t="shared" si="2"/>
        <v>0</v>
      </c>
      <c r="J70" s="120">
        <f t="shared" si="2"/>
        <v>1236</v>
      </c>
      <c r="K70" s="120">
        <f t="shared" si="2"/>
        <v>4450</v>
      </c>
      <c r="L70" s="120">
        <f t="shared" si="2"/>
        <v>7160</v>
      </c>
      <c r="M70" s="120">
        <f t="shared" si="2"/>
        <v>1821</v>
      </c>
      <c r="N70" s="120">
        <f t="shared" si="2"/>
        <v>375</v>
      </c>
      <c r="O70" s="120">
        <f t="shared" si="2"/>
        <v>597</v>
      </c>
      <c r="P70" s="120">
        <f t="shared" si="2"/>
        <v>1368</v>
      </c>
      <c r="Q70" s="120">
        <f t="shared" si="2"/>
        <v>1666</v>
      </c>
      <c r="R70" s="120">
        <f t="shared" si="2"/>
        <v>1015</v>
      </c>
      <c r="S70" s="120">
        <f t="shared" si="2"/>
        <v>770</v>
      </c>
      <c r="T70" s="120">
        <f t="shared" si="2"/>
        <v>193</v>
      </c>
      <c r="U70" s="120">
        <f t="shared" si="2"/>
        <v>270</v>
      </c>
      <c r="V70" s="119">
        <f t="shared" si="2"/>
        <v>117</v>
      </c>
      <c r="W70" s="3"/>
      <c r="X70" s="119">
        <f>X28+X30+X32+X34+X36+X38+X40+X42+X44+X46+X48+X50+X52+X54+X56+X58+X60+X62+X64+X66+X68</f>
        <v>180</v>
      </c>
      <c r="Y70" s="119">
        <f>Y28+Y30+Y32+Y34+Y36+Y38+Y40+Y42+Y44+Y46+Y48+Y50+Y52+Y54+Y56+Y58+Y60+Y62+Y64+Y66+Y68</f>
        <v>60</v>
      </c>
      <c r="Z70" s="3"/>
      <c r="AA70" s="119">
        <f>SUM(AA34,AA46,AA64,AA66,AA68)</f>
        <v>113</v>
      </c>
      <c r="AB70" s="119">
        <f>SUM(AB34,AB46,AB64,AB66,AB68)</f>
        <v>116</v>
      </c>
      <c r="AC70" s="169"/>
      <c r="AD70" s="170"/>
      <c r="AE70" s="171"/>
      <c r="AF70" s="171"/>
    </row>
    <row r="71" spans="2:33" s="15" customFormat="1" ht="18.75" customHeight="1" thickBot="1">
      <c r="B71" s="298"/>
      <c r="C71" s="299"/>
      <c r="D71" s="105" t="s">
        <v>9</v>
      </c>
      <c r="E71" s="172">
        <f t="shared" si="1"/>
        <v>0</v>
      </c>
      <c r="F71" s="127">
        <f t="shared" si="1"/>
        <v>0</v>
      </c>
      <c r="G71" s="127">
        <f t="shared" si="1"/>
        <v>2700000</v>
      </c>
      <c r="H71" s="130">
        <f t="shared" si="2"/>
        <v>200000</v>
      </c>
      <c r="I71" s="130">
        <f t="shared" si="2"/>
        <v>0</v>
      </c>
      <c r="J71" s="130">
        <f t="shared" si="2"/>
        <v>417800000.00000006</v>
      </c>
      <c r="K71" s="130">
        <f t="shared" si="2"/>
        <v>1466963000</v>
      </c>
      <c r="L71" s="130">
        <f t="shared" si="2"/>
        <v>2126297320</v>
      </c>
      <c r="M71" s="130">
        <f t="shared" si="2"/>
        <v>1394158476</v>
      </c>
      <c r="N71" s="130">
        <f t="shared" si="2"/>
        <v>1201485500</v>
      </c>
      <c r="O71" s="130">
        <f t="shared" si="2"/>
        <v>1468238273</v>
      </c>
      <c r="P71" s="130">
        <f t="shared" si="2"/>
        <v>1825163680</v>
      </c>
      <c r="Q71" s="130">
        <f t="shared" si="2"/>
        <v>1959330844</v>
      </c>
      <c r="R71" s="130">
        <f t="shared" si="2"/>
        <v>2929739483</v>
      </c>
      <c r="S71" s="130">
        <f t="shared" si="2"/>
        <v>1771468768</v>
      </c>
      <c r="T71" s="130">
        <f t="shared" si="2"/>
        <v>1122689660</v>
      </c>
      <c r="U71" s="130">
        <f t="shared" si="2"/>
        <v>1562000000</v>
      </c>
      <c r="V71" s="129">
        <f t="shared" si="2"/>
        <v>453378030</v>
      </c>
      <c r="W71" s="3"/>
      <c r="X71" s="129">
        <f>X29+X31+X33+X35+X37+X39+X41+X43+X45+X47+X49+X51+X53+X55+X57+X59+X61+X63+X65+X67+X69</f>
        <v>1112000000</v>
      </c>
      <c r="Y71" s="129">
        <f>Y29+Y31+Y33+Y35+Y37+Y39+Y41+Y43+Y45+Y47+Y49+Y51+Y53+Y55+Y57+Y59+Y61+Y63+Y65+Y67+Y69</f>
        <v>481735376</v>
      </c>
      <c r="Z71" s="3"/>
      <c r="AA71" s="129">
        <f>SUM(AA35,AA47,AA65,AA67,AA69)</f>
        <v>945000000</v>
      </c>
      <c r="AB71" s="129">
        <f>SUM(AB35,AB47,AB65,AB67,AB69)</f>
        <v>1516906167</v>
      </c>
      <c r="AC71" s="169">
        <f>SUM(AC35,AC69)</f>
        <v>1516906167</v>
      </c>
      <c r="AD71" s="121"/>
      <c r="AE71" s="10"/>
      <c r="AF71" s="81"/>
      <c r="AG71" s="81"/>
    </row>
    <row r="72" spans="19:33" s="15" customFormat="1" ht="15.75" customHeight="1" thickBot="1">
      <c r="S72" s="23"/>
      <c r="T72" s="23"/>
      <c r="U72" s="23"/>
      <c r="V72" s="23"/>
      <c r="W72" s="3"/>
      <c r="X72" s="23"/>
      <c r="Y72" s="23"/>
      <c r="Z72" s="3"/>
      <c r="AA72" s="23"/>
      <c r="AB72" s="23"/>
      <c r="AC72" s="69"/>
      <c r="AD72" s="121"/>
      <c r="AF72" s="81"/>
      <c r="AG72" s="81"/>
    </row>
    <row r="73" spans="2:33" s="15" customFormat="1" ht="15.75" customHeight="1" hidden="1">
      <c r="B73" s="173"/>
      <c r="C73" s="131" t="s">
        <v>103</v>
      </c>
      <c r="D73" s="132" t="s">
        <v>8</v>
      </c>
      <c r="E73" s="49">
        <v>1437</v>
      </c>
      <c r="F73" s="50">
        <v>1219</v>
      </c>
      <c r="G73" s="50">
        <v>1388</v>
      </c>
      <c r="H73" s="50">
        <v>1792</v>
      </c>
      <c r="I73" s="50">
        <v>1286</v>
      </c>
      <c r="J73" s="50">
        <v>689</v>
      </c>
      <c r="K73" s="50">
        <v>399</v>
      </c>
      <c r="L73" s="50">
        <v>414</v>
      </c>
      <c r="M73" s="50">
        <v>491</v>
      </c>
      <c r="N73" s="51">
        <v>462</v>
      </c>
      <c r="O73" s="50">
        <v>485</v>
      </c>
      <c r="P73" s="52">
        <v>529</v>
      </c>
      <c r="Q73" s="133">
        <v>76</v>
      </c>
      <c r="R73" s="134">
        <v>22</v>
      </c>
      <c r="S73" s="134"/>
      <c r="T73" s="133"/>
      <c r="U73" s="133"/>
      <c r="V73" s="133"/>
      <c r="W73" s="3"/>
      <c r="X73" s="133"/>
      <c r="Y73" s="133"/>
      <c r="Z73" s="3"/>
      <c r="AA73" s="133"/>
      <c r="AB73" s="133"/>
      <c r="AC73" s="56"/>
      <c r="AD73" s="121"/>
      <c r="AF73" s="81"/>
      <c r="AG73" s="81"/>
    </row>
    <row r="74" spans="2:33" s="15" customFormat="1" ht="15.75" customHeight="1" hidden="1">
      <c r="B74" s="174"/>
      <c r="C74" s="82" t="s">
        <v>48</v>
      </c>
      <c r="D74" s="61" t="s">
        <v>9</v>
      </c>
      <c r="E74" s="106">
        <v>817830359.0999999</v>
      </c>
      <c r="F74" s="107">
        <v>869934681.4999999</v>
      </c>
      <c r="G74" s="107">
        <v>1073498868.9999998</v>
      </c>
      <c r="H74" s="107">
        <v>1167400000</v>
      </c>
      <c r="I74" s="107">
        <v>883900000</v>
      </c>
      <c r="J74" s="107">
        <v>622200000</v>
      </c>
      <c r="K74" s="107">
        <v>507994000</v>
      </c>
      <c r="L74" s="107">
        <v>388400000</v>
      </c>
      <c r="M74" s="107">
        <v>412100000</v>
      </c>
      <c r="N74" s="108">
        <v>396104286.00000006</v>
      </c>
      <c r="O74" s="107">
        <v>453569788</v>
      </c>
      <c r="P74" s="109">
        <v>409982717</v>
      </c>
      <c r="Q74" s="110">
        <v>34518820</v>
      </c>
      <c r="R74" s="111">
        <v>11661413</v>
      </c>
      <c r="S74" s="111"/>
      <c r="T74" s="110"/>
      <c r="U74" s="66"/>
      <c r="V74" s="66"/>
      <c r="W74" s="3"/>
      <c r="X74" s="66"/>
      <c r="Y74" s="66"/>
      <c r="Z74" s="3"/>
      <c r="AA74" s="66"/>
      <c r="AB74" s="66"/>
      <c r="AC74" s="69"/>
      <c r="AD74" s="121"/>
      <c r="AF74" s="81"/>
      <c r="AG74" s="81"/>
    </row>
    <row r="75" spans="2:33" s="15" customFormat="1" ht="15.75" customHeight="1" hidden="1">
      <c r="B75" s="174"/>
      <c r="C75" s="86" t="s">
        <v>103</v>
      </c>
      <c r="D75" s="87" t="s">
        <v>8</v>
      </c>
      <c r="E75" s="175"/>
      <c r="F75" s="176"/>
      <c r="G75" s="176"/>
      <c r="H75" s="176"/>
      <c r="I75" s="176"/>
      <c r="J75" s="176"/>
      <c r="K75" s="176"/>
      <c r="L75" s="176"/>
      <c r="M75" s="176">
        <v>72</v>
      </c>
      <c r="N75" s="177">
        <v>67</v>
      </c>
      <c r="O75" s="176">
        <v>20</v>
      </c>
      <c r="P75" s="77"/>
      <c r="Q75" s="178"/>
      <c r="R75" s="179"/>
      <c r="S75" s="179"/>
      <c r="T75" s="178"/>
      <c r="U75" s="178"/>
      <c r="V75" s="178"/>
      <c r="W75" s="3"/>
      <c r="X75" s="178"/>
      <c r="Y75" s="178"/>
      <c r="Z75" s="3"/>
      <c r="AA75" s="178"/>
      <c r="AB75" s="178"/>
      <c r="AC75" s="56"/>
      <c r="AD75" s="121"/>
      <c r="AF75" s="81"/>
      <c r="AG75" s="81"/>
    </row>
    <row r="76" spans="2:33" s="15" customFormat="1" ht="15.75" customHeight="1" hidden="1">
      <c r="B76" s="174"/>
      <c r="C76" s="82" t="s">
        <v>104</v>
      </c>
      <c r="D76" s="85" t="s">
        <v>9</v>
      </c>
      <c r="E76" s="106"/>
      <c r="F76" s="107"/>
      <c r="G76" s="107"/>
      <c r="H76" s="107"/>
      <c r="I76" s="107"/>
      <c r="J76" s="107"/>
      <c r="K76" s="107"/>
      <c r="L76" s="107"/>
      <c r="M76" s="107">
        <v>93000000</v>
      </c>
      <c r="N76" s="108">
        <v>66557000</v>
      </c>
      <c r="O76" s="107">
        <v>15200000</v>
      </c>
      <c r="P76" s="109"/>
      <c r="Q76" s="110"/>
      <c r="R76" s="111"/>
      <c r="S76" s="111"/>
      <c r="T76" s="110"/>
      <c r="U76" s="110"/>
      <c r="V76" s="110"/>
      <c r="W76" s="3"/>
      <c r="X76" s="110"/>
      <c r="Y76" s="110"/>
      <c r="Z76" s="3"/>
      <c r="AA76" s="110"/>
      <c r="AB76" s="110"/>
      <c r="AC76" s="69"/>
      <c r="AD76" s="121"/>
      <c r="AF76" s="81"/>
      <c r="AG76" s="81"/>
    </row>
    <row r="77" spans="2:33" s="15" customFormat="1" ht="15.75" customHeight="1" hidden="1">
      <c r="B77" s="174"/>
      <c r="C77" s="86" t="s">
        <v>103</v>
      </c>
      <c r="D77" s="87" t="s">
        <v>8</v>
      </c>
      <c r="E77" s="175"/>
      <c r="F77" s="176"/>
      <c r="G77" s="176"/>
      <c r="H77" s="176"/>
      <c r="I77" s="176"/>
      <c r="J77" s="176">
        <v>82</v>
      </c>
      <c r="K77" s="176">
        <v>419</v>
      </c>
      <c r="L77" s="176">
        <v>209</v>
      </c>
      <c r="M77" s="176">
        <v>8</v>
      </c>
      <c r="N77" s="177"/>
      <c r="O77" s="176">
        <v>33</v>
      </c>
      <c r="P77" s="77">
        <v>54</v>
      </c>
      <c r="Q77" s="178"/>
      <c r="R77" s="179"/>
      <c r="S77" s="179"/>
      <c r="T77" s="178"/>
      <c r="U77" s="178"/>
      <c r="V77" s="178"/>
      <c r="W77" s="3"/>
      <c r="X77" s="178"/>
      <c r="Y77" s="178"/>
      <c r="Z77" s="3"/>
      <c r="AA77" s="178"/>
      <c r="AB77" s="178"/>
      <c r="AC77" s="56"/>
      <c r="AF77" s="81"/>
      <c r="AG77" s="81"/>
    </row>
    <row r="78" spans="2:33" s="15" customFormat="1" ht="15.75" customHeight="1" hidden="1">
      <c r="B78" s="180"/>
      <c r="C78" s="104" t="s">
        <v>49</v>
      </c>
      <c r="D78" s="105" t="s">
        <v>9</v>
      </c>
      <c r="E78" s="181"/>
      <c r="F78" s="182"/>
      <c r="G78" s="182"/>
      <c r="H78" s="182"/>
      <c r="I78" s="182"/>
      <c r="J78" s="182">
        <v>127600000</v>
      </c>
      <c r="K78" s="182">
        <v>512400000</v>
      </c>
      <c r="L78" s="182">
        <v>150300000</v>
      </c>
      <c r="M78" s="182">
        <v>73000000</v>
      </c>
      <c r="N78" s="183"/>
      <c r="O78" s="182">
        <v>9121918</v>
      </c>
      <c r="P78" s="184">
        <v>26840281</v>
      </c>
      <c r="Q78" s="167"/>
      <c r="R78" s="166"/>
      <c r="S78" s="166"/>
      <c r="T78" s="167"/>
      <c r="U78" s="167"/>
      <c r="V78" s="167"/>
      <c r="W78" s="3"/>
      <c r="X78" s="110"/>
      <c r="Y78" s="110"/>
      <c r="Z78" s="3"/>
      <c r="AA78" s="110"/>
      <c r="AB78" s="110"/>
      <c r="AC78" s="69"/>
      <c r="AF78" s="81"/>
      <c r="AG78" s="81"/>
    </row>
    <row r="79" spans="2:33" s="15" customFormat="1" ht="15.75" customHeight="1">
      <c r="B79" s="290" t="s">
        <v>105</v>
      </c>
      <c r="C79" s="131" t="s">
        <v>106</v>
      </c>
      <c r="D79" s="132" t="s">
        <v>8</v>
      </c>
      <c r="E79" s="185"/>
      <c r="F79" s="186"/>
      <c r="G79" s="186"/>
      <c r="H79" s="186"/>
      <c r="I79" s="186"/>
      <c r="J79" s="186"/>
      <c r="K79" s="186"/>
      <c r="L79" s="186"/>
      <c r="M79" s="186"/>
      <c r="N79" s="187"/>
      <c r="O79" s="186">
        <v>69</v>
      </c>
      <c r="P79" s="188">
        <v>92</v>
      </c>
      <c r="Q79" s="189">
        <v>163</v>
      </c>
      <c r="R79" s="190">
        <v>197</v>
      </c>
      <c r="S79" s="190">
        <v>1036</v>
      </c>
      <c r="T79" s="189">
        <v>2017</v>
      </c>
      <c r="U79" s="133">
        <v>1960</v>
      </c>
      <c r="V79" s="133">
        <v>2101</v>
      </c>
      <c r="W79" s="3"/>
      <c r="X79" s="133">
        <v>4160</v>
      </c>
      <c r="Y79" s="133">
        <v>2158</v>
      </c>
      <c r="Z79" s="3"/>
      <c r="AA79" s="133">
        <v>2500</v>
      </c>
      <c r="AB79" s="191">
        <v>1364</v>
      </c>
      <c r="AC79" s="102"/>
      <c r="AD79" s="281" t="s">
        <v>107</v>
      </c>
      <c r="AE79" s="10"/>
      <c r="AF79" s="81"/>
      <c r="AG79" s="81"/>
    </row>
    <row r="80" spans="2:33" s="15" customFormat="1" ht="15.75" customHeight="1">
      <c r="B80" s="291"/>
      <c r="C80" s="82" t="s">
        <v>54</v>
      </c>
      <c r="D80" s="85" t="s">
        <v>9</v>
      </c>
      <c r="E80" s="106"/>
      <c r="F80" s="107"/>
      <c r="G80" s="107"/>
      <c r="H80" s="107"/>
      <c r="I80" s="107"/>
      <c r="J80" s="107"/>
      <c r="K80" s="107"/>
      <c r="L80" s="107"/>
      <c r="M80" s="107"/>
      <c r="N80" s="108"/>
      <c r="O80" s="107">
        <v>357700000</v>
      </c>
      <c r="P80" s="109">
        <v>260855583.00000003</v>
      </c>
      <c r="Q80" s="110">
        <v>394892164</v>
      </c>
      <c r="R80" s="111">
        <v>221700000</v>
      </c>
      <c r="S80" s="111">
        <v>1586689597.4</v>
      </c>
      <c r="T80" s="110">
        <v>3270717847</v>
      </c>
      <c r="U80" s="66">
        <f>1460000000+4300000000-2890000000</f>
        <v>2870000000</v>
      </c>
      <c r="V80" s="66">
        <v>2484281249.4</v>
      </c>
      <c r="W80" s="3"/>
      <c r="X80" s="66">
        <v>4030000000</v>
      </c>
      <c r="Y80" s="66">
        <f>2363.517327*1000000</f>
        <v>2363517327</v>
      </c>
      <c r="Z80" s="3"/>
      <c r="AA80" s="66">
        <v>1900000000</v>
      </c>
      <c r="AB80" s="100">
        <v>1595465445</v>
      </c>
      <c r="AC80" s="102"/>
      <c r="AD80" s="282"/>
      <c r="AE80" s="10"/>
      <c r="AF80" s="81"/>
      <c r="AG80" s="81"/>
    </row>
    <row r="81" spans="2:33" s="15" customFormat="1" ht="15.75" customHeight="1">
      <c r="B81" s="291"/>
      <c r="C81" s="86" t="s">
        <v>108</v>
      </c>
      <c r="D81" s="87" t="s">
        <v>8</v>
      </c>
      <c r="E81" s="175"/>
      <c r="F81" s="176"/>
      <c r="G81" s="176"/>
      <c r="H81" s="176"/>
      <c r="I81" s="176"/>
      <c r="J81" s="176"/>
      <c r="K81" s="176"/>
      <c r="L81" s="176">
        <v>221</v>
      </c>
      <c r="M81" s="176">
        <v>802</v>
      </c>
      <c r="N81" s="177">
        <v>587</v>
      </c>
      <c r="O81" s="176">
        <v>1004</v>
      </c>
      <c r="P81" s="77">
        <v>1060</v>
      </c>
      <c r="Q81" s="178">
        <v>1238</v>
      </c>
      <c r="R81" s="179">
        <v>1457</v>
      </c>
      <c r="S81" s="179">
        <v>1322</v>
      </c>
      <c r="T81" s="178">
        <v>1020</v>
      </c>
      <c r="U81" s="53">
        <v>790</v>
      </c>
      <c r="V81" s="53">
        <v>762</v>
      </c>
      <c r="W81" s="3"/>
      <c r="X81" s="53"/>
      <c r="Y81" s="53"/>
      <c r="Z81" s="3"/>
      <c r="AA81" s="53"/>
      <c r="AB81" s="53"/>
      <c r="AC81" s="56"/>
      <c r="AD81" s="295" t="s">
        <v>109</v>
      </c>
      <c r="AF81" s="81"/>
      <c r="AG81" s="81"/>
    </row>
    <row r="82" spans="2:33" s="15" customFormat="1" ht="15.75" customHeight="1" thickBot="1">
      <c r="B82" s="292"/>
      <c r="C82" s="104" t="s">
        <v>110</v>
      </c>
      <c r="D82" s="105" t="s">
        <v>9</v>
      </c>
      <c r="E82" s="181"/>
      <c r="F82" s="182"/>
      <c r="G82" s="182"/>
      <c r="H82" s="182"/>
      <c r="I82" s="182"/>
      <c r="J82" s="182"/>
      <c r="K82" s="182"/>
      <c r="L82" s="182">
        <v>31600000</v>
      </c>
      <c r="M82" s="182">
        <v>113100000</v>
      </c>
      <c r="N82" s="183">
        <v>75997999.99999999</v>
      </c>
      <c r="O82" s="182">
        <v>126026183.2</v>
      </c>
      <c r="P82" s="184">
        <v>125236145.28</v>
      </c>
      <c r="Q82" s="167">
        <v>132326313.77</v>
      </c>
      <c r="R82" s="166">
        <v>127465187.93</v>
      </c>
      <c r="S82" s="166">
        <v>111843677.4</v>
      </c>
      <c r="T82" s="167">
        <v>83837257.8</v>
      </c>
      <c r="U82" s="167">
        <v>65000000</v>
      </c>
      <c r="V82" s="167">
        <v>64825291.65</v>
      </c>
      <c r="W82" s="3"/>
      <c r="X82" s="167"/>
      <c r="Y82" s="167"/>
      <c r="Z82" s="3"/>
      <c r="AA82" s="167"/>
      <c r="AB82" s="167"/>
      <c r="AC82" s="69"/>
      <c r="AD82" s="282"/>
      <c r="AF82" s="81"/>
      <c r="AG82" s="81"/>
    </row>
    <row r="83" spans="1:40" ht="15.75" customHeight="1" hidden="1">
      <c r="A83" s="3"/>
      <c r="B83" s="174"/>
      <c r="C83" s="86" t="s">
        <v>111</v>
      </c>
      <c r="D83" s="85" t="s">
        <v>8</v>
      </c>
      <c r="E83" s="192"/>
      <c r="F83" s="193"/>
      <c r="G83" s="193"/>
      <c r="H83" s="193">
        <v>528</v>
      </c>
      <c r="I83" s="194"/>
      <c r="J83" s="194"/>
      <c r="K83" s="194"/>
      <c r="L83" s="194"/>
      <c r="M83" s="194"/>
      <c r="N83" s="194"/>
      <c r="O83" s="194"/>
      <c r="P83" s="195"/>
      <c r="Q83" s="148"/>
      <c r="R83" s="149"/>
      <c r="S83" s="149"/>
      <c r="T83" s="148"/>
      <c r="U83" s="163"/>
      <c r="V83" s="163"/>
      <c r="X83" s="163"/>
      <c r="Y83" s="163"/>
      <c r="AA83" s="163"/>
      <c r="AB83" s="163"/>
      <c r="AC83" s="56"/>
      <c r="AI83" s="3"/>
      <c r="AJ83" s="3"/>
      <c r="AK83" s="3"/>
      <c r="AL83" s="3"/>
      <c r="AM83" s="3"/>
      <c r="AN83" s="3"/>
    </row>
    <row r="84" spans="1:40" ht="15.75" customHeight="1" hidden="1">
      <c r="A84" s="3"/>
      <c r="B84" s="174"/>
      <c r="C84" s="196" t="s">
        <v>112</v>
      </c>
      <c r="D84" s="85" t="s">
        <v>9</v>
      </c>
      <c r="E84" s="152"/>
      <c r="F84" s="151"/>
      <c r="G84" s="151"/>
      <c r="H84" s="151">
        <v>5140000</v>
      </c>
      <c r="I84" s="151"/>
      <c r="J84" s="151"/>
      <c r="K84" s="151"/>
      <c r="L84" s="151"/>
      <c r="M84" s="151"/>
      <c r="N84" s="151"/>
      <c r="O84" s="151"/>
      <c r="P84" s="153"/>
      <c r="Q84" s="8"/>
      <c r="R84" s="154"/>
      <c r="S84" s="154"/>
      <c r="T84" s="8"/>
      <c r="U84" s="110"/>
      <c r="V84" s="110"/>
      <c r="X84" s="110"/>
      <c r="Y84" s="110"/>
      <c r="AA84" s="110"/>
      <c r="AB84" s="110"/>
      <c r="AC84" s="69"/>
      <c r="AI84" s="3"/>
      <c r="AJ84" s="3"/>
      <c r="AK84" s="3"/>
      <c r="AL84" s="3"/>
      <c r="AM84" s="3"/>
      <c r="AN84" s="3"/>
    </row>
    <row r="85" spans="1:40" ht="15.75" customHeight="1" hidden="1" collapsed="1">
      <c r="A85" s="3"/>
      <c r="B85" s="174"/>
      <c r="C85" s="86" t="s">
        <v>113</v>
      </c>
      <c r="D85" s="87" t="s">
        <v>8</v>
      </c>
      <c r="E85" s="175"/>
      <c r="F85" s="176"/>
      <c r="G85" s="176">
        <v>46</v>
      </c>
      <c r="H85" s="176">
        <v>122</v>
      </c>
      <c r="I85" s="176">
        <v>66</v>
      </c>
      <c r="J85" s="176">
        <v>11</v>
      </c>
      <c r="K85" s="176">
        <v>12</v>
      </c>
      <c r="L85" s="176">
        <v>18</v>
      </c>
      <c r="M85" s="176">
        <v>33</v>
      </c>
      <c r="N85" s="177">
        <v>38</v>
      </c>
      <c r="O85" s="176">
        <v>37</v>
      </c>
      <c r="P85" s="77">
        <v>42</v>
      </c>
      <c r="Q85" s="178">
        <v>25</v>
      </c>
      <c r="R85" s="179">
        <v>8</v>
      </c>
      <c r="S85" s="179"/>
      <c r="T85" s="178"/>
      <c r="U85" s="178"/>
      <c r="V85" s="178"/>
      <c r="X85" s="178"/>
      <c r="Y85" s="178"/>
      <c r="AA85" s="178"/>
      <c r="AB85" s="178"/>
      <c r="AC85" s="56"/>
      <c r="AI85" s="3"/>
      <c r="AJ85" s="3"/>
      <c r="AK85" s="3"/>
      <c r="AL85" s="3"/>
      <c r="AM85" s="3"/>
      <c r="AN85" s="3"/>
    </row>
    <row r="86" spans="1:40" ht="15.75" customHeight="1" hidden="1">
      <c r="A86" s="3"/>
      <c r="B86" s="174"/>
      <c r="C86" s="196" t="s">
        <v>114</v>
      </c>
      <c r="D86" s="85" t="s">
        <v>9</v>
      </c>
      <c r="E86" s="106"/>
      <c r="F86" s="107"/>
      <c r="G86" s="107">
        <v>9500000</v>
      </c>
      <c r="H86" s="107">
        <v>23700000</v>
      </c>
      <c r="I86" s="107">
        <v>10300000</v>
      </c>
      <c r="J86" s="107">
        <v>800000</v>
      </c>
      <c r="K86" s="107">
        <v>3246000</v>
      </c>
      <c r="L86" s="107">
        <v>11300000</v>
      </c>
      <c r="M86" s="107">
        <v>27800000</v>
      </c>
      <c r="N86" s="108">
        <v>39460000</v>
      </c>
      <c r="O86" s="107">
        <v>29520000</v>
      </c>
      <c r="P86" s="109">
        <v>39868000</v>
      </c>
      <c r="Q86" s="110">
        <v>43816000</v>
      </c>
      <c r="R86" s="111">
        <v>11752000</v>
      </c>
      <c r="S86" s="111"/>
      <c r="T86" s="110"/>
      <c r="U86" s="110"/>
      <c r="V86" s="110"/>
      <c r="X86" s="110"/>
      <c r="Y86" s="110"/>
      <c r="AA86" s="110"/>
      <c r="AB86" s="110"/>
      <c r="AC86" s="69"/>
      <c r="AI86" s="3"/>
      <c r="AJ86" s="3"/>
      <c r="AK86" s="3"/>
      <c r="AL86" s="3"/>
      <c r="AM86" s="3"/>
      <c r="AN86" s="3"/>
    </row>
    <row r="87" spans="1:40" ht="15.75" customHeight="1" hidden="1">
      <c r="A87" s="3"/>
      <c r="B87" s="174"/>
      <c r="C87" s="86" t="s">
        <v>115</v>
      </c>
      <c r="D87" s="87" t="s">
        <v>8</v>
      </c>
      <c r="E87" s="175"/>
      <c r="F87" s="176"/>
      <c r="G87" s="176"/>
      <c r="H87" s="176"/>
      <c r="I87" s="176"/>
      <c r="J87" s="176"/>
      <c r="K87" s="176"/>
      <c r="L87" s="176"/>
      <c r="M87" s="176">
        <v>32</v>
      </c>
      <c r="N87" s="177">
        <v>26</v>
      </c>
      <c r="O87" s="176">
        <v>39</v>
      </c>
      <c r="P87" s="77">
        <v>49</v>
      </c>
      <c r="Q87" s="178">
        <v>22</v>
      </c>
      <c r="R87" s="179">
        <v>31</v>
      </c>
      <c r="S87" s="179"/>
      <c r="T87" s="178"/>
      <c r="U87" s="178"/>
      <c r="V87" s="178"/>
      <c r="X87" s="178"/>
      <c r="Y87" s="178"/>
      <c r="AA87" s="178"/>
      <c r="AB87" s="178"/>
      <c r="AC87" s="56"/>
      <c r="AI87" s="3"/>
      <c r="AJ87" s="3"/>
      <c r="AK87" s="3"/>
      <c r="AL87" s="3"/>
      <c r="AM87" s="3"/>
      <c r="AN87" s="3"/>
    </row>
    <row r="88" spans="1:40" ht="15.75" customHeight="1" hidden="1">
      <c r="A88" s="3"/>
      <c r="B88" s="174"/>
      <c r="C88" s="196" t="s">
        <v>116</v>
      </c>
      <c r="D88" s="85" t="s">
        <v>9</v>
      </c>
      <c r="E88" s="106"/>
      <c r="F88" s="107"/>
      <c r="G88" s="107"/>
      <c r="H88" s="107"/>
      <c r="I88" s="107"/>
      <c r="J88" s="107"/>
      <c r="K88" s="107"/>
      <c r="L88" s="107"/>
      <c r="M88" s="107">
        <v>26300000</v>
      </c>
      <c r="N88" s="108">
        <v>71454000</v>
      </c>
      <c r="O88" s="107">
        <v>101548000</v>
      </c>
      <c r="P88" s="109">
        <v>104694412.5</v>
      </c>
      <c r="Q88" s="110">
        <v>30807810</v>
      </c>
      <c r="R88" s="111">
        <v>42643603</v>
      </c>
      <c r="S88" s="111"/>
      <c r="T88" s="110"/>
      <c r="U88" s="110"/>
      <c r="V88" s="110"/>
      <c r="X88" s="110"/>
      <c r="Y88" s="110"/>
      <c r="AA88" s="110"/>
      <c r="AB88" s="110"/>
      <c r="AC88" s="69"/>
      <c r="AI88" s="3"/>
      <c r="AJ88" s="3"/>
      <c r="AK88" s="3"/>
      <c r="AL88" s="3"/>
      <c r="AM88" s="3"/>
      <c r="AN88" s="3"/>
    </row>
    <row r="89" spans="1:40" ht="15.75" customHeight="1" hidden="1">
      <c r="A89" s="3"/>
      <c r="B89" s="174"/>
      <c r="C89" s="86" t="s">
        <v>115</v>
      </c>
      <c r="D89" s="87" t="s">
        <v>8</v>
      </c>
      <c r="E89" s="175"/>
      <c r="F89" s="176"/>
      <c r="G89" s="176"/>
      <c r="H89" s="176"/>
      <c r="I89" s="176"/>
      <c r="J89" s="176"/>
      <c r="K89" s="176"/>
      <c r="L89" s="176"/>
      <c r="M89" s="176"/>
      <c r="N89" s="177"/>
      <c r="O89" s="176">
        <v>9</v>
      </c>
      <c r="P89" s="77">
        <v>158</v>
      </c>
      <c r="Q89" s="178"/>
      <c r="R89" s="179"/>
      <c r="S89" s="179"/>
      <c r="T89" s="178"/>
      <c r="U89" s="178"/>
      <c r="V89" s="178"/>
      <c r="X89" s="178"/>
      <c r="Y89" s="178"/>
      <c r="AA89" s="178"/>
      <c r="AB89" s="178"/>
      <c r="AC89" s="56"/>
      <c r="AI89" s="3"/>
      <c r="AJ89" s="3"/>
      <c r="AK89" s="3"/>
      <c r="AL89" s="3"/>
      <c r="AM89" s="3"/>
      <c r="AN89" s="3"/>
    </row>
    <row r="90" spans="1:40" ht="15.75" customHeight="1" hidden="1">
      <c r="A90" s="3"/>
      <c r="B90" s="174"/>
      <c r="C90" s="196" t="s">
        <v>117</v>
      </c>
      <c r="D90" s="85" t="s">
        <v>9</v>
      </c>
      <c r="E90" s="106"/>
      <c r="F90" s="107"/>
      <c r="G90" s="107"/>
      <c r="H90" s="107"/>
      <c r="I90" s="107"/>
      <c r="J90" s="107"/>
      <c r="K90" s="107"/>
      <c r="L90" s="107"/>
      <c r="M90" s="107"/>
      <c r="N90" s="108"/>
      <c r="O90" s="107">
        <v>2776919</v>
      </c>
      <c r="P90" s="109">
        <v>80600000</v>
      </c>
      <c r="Q90" s="110"/>
      <c r="R90" s="111"/>
      <c r="S90" s="111"/>
      <c r="T90" s="110"/>
      <c r="U90" s="110"/>
      <c r="V90" s="110"/>
      <c r="X90" s="110"/>
      <c r="Y90" s="110"/>
      <c r="AA90" s="110"/>
      <c r="AB90" s="110"/>
      <c r="AC90" s="69"/>
      <c r="AI90" s="3"/>
      <c r="AJ90" s="3"/>
      <c r="AK90" s="3"/>
      <c r="AL90" s="3"/>
      <c r="AM90" s="3"/>
      <c r="AN90" s="3"/>
    </row>
    <row r="91" spans="2:33" s="198" customFormat="1" ht="15.75" customHeight="1" hidden="1" outlineLevel="1">
      <c r="B91" s="174"/>
      <c r="C91" s="86" t="s">
        <v>118</v>
      </c>
      <c r="D91" s="87" t="s">
        <v>8</v>
      </c>
      <c r="E91" s="175"/>
      <c r="F91" s="176"/>
      <c r="G91" s="176"/>
      <c r="H91" s="176"/>
      <c r="I91" s="176"/>
      <c r="J91" s="176"/>
      <c r="K91" s="176"/>
      <c r="L91" s="176"/>
      <c r="M91" s="176"/>
      <c r="N91" s="177"/>
      <c r="O91" s="176"/>
      <c r="P91" s="77">
        <v>26</v>
      </c>
      <c r="Q91" s="178"/>
      <c r="R91" s="179"/>
      <c r="S91" s="179"/>
      <c r="T91" s="178"/>
      <c r="U91" s="178"/>
      <c r="V91" s="178"/>
      <c r="W91" s="3"/>
      <c r="X91" s="178"/>
      <c r="Y91" s="178"/>
      <c r="Z91" s="3"/>
      <c r="AA91" s="178"/>
      <c r="AB91" s="178"/>
      <c r="AC91" s="56"/>
      <c r="AD91" s="197"/>
      <c r="AF91" s="199"/>
      <c r="AG91" s="199"/>
    </row>
    <row r="92" spans="2:33" s="198" customFormat="1" ht="15.75" customHeight="1" hidden="1" outlineLevel="1">
      <c r="B92" s="174"/>
      <c r="C92" s="82"/>
      <c r="D92" s="85" t="s">
        <v>9</v>
      </c>
      <c r="E92" s="106"/>
      <c r="F92" s="107"/>
      <c r="G92" s="107"/>
      <c r="H92" s="107"/>
      <c r="I92" s="107"/>
      <c r="J92" s="107"/>
      <c r="K92" s="107"/>
      <c r="L92" s="107"/>
      <c r="M92" s="107"/>
      <c r="N92" s="108"/>
      <c r="O92" s="107"/>
      <c r="P92" s="109">
        <v>5300000</v>
      </c>
      <c r="Q92" s="110"/>
      <c r="R92" s="111"/>
      <c r="S92" s="111"/>
      <c r="T92" s="110"/>
      <c r="U92" s="110"/>
      <c r="V92" s="110"/>
      <c r="W92" s="3"/>
      <c r="X92" s="110"/>
      <c r="Y92" s="110"/>
      <c r="Z92" s="3"/>
      <c r="AA92" s="110"/>
      <c r="AB92" s="110"/>
      <c r="AC92" s="69"/>
      <c r="AD92" s="197"/>
      <c r="AF92" s="199"/>
      <c r="AG92" s="199"/>
    </row>
    <row r="93" spans="2:33" s="198" customFormat="1" ht="15.75" customHeight="1" hidden="1" outlineLevel="1">
      <c r="B93" s="174"/>
      <c r="C93" s="86" t="s">
        <v>119</v>
      </c>
      <c r="D93" s="155" t="s">
        <v>8</v>
      </c>
      <c r="E93" s="200"/>
      <c r="F93" s="201"/>
      <c r="G93" s="201"/>
      <c r="H93" s="201">
        <v>97</v>
      </c>
      <c r="I93" s="201"/>
      <c r="J93" s="201"/>
      <c r="K93" s="202"/>
      <c r="L93" s="202"/>
      <c r="M93" s="202"/>
      <c r="N93" s="202"/>
      <c r="O93" s="202"/>
      <c r="P93" s="203"/>
      <c r="Q93" s="9"/>
      <c r="R93" s="204"/>
      <c r="S93" s="204"/>
      <c r="T93" s="9"/>
      <c r="U93" s="178"/>
      <c r="V93" s="178"/>
      <c r="W93" s="3"/>
      <c r="X93" s="178"/>
      <c r="Y93" s="178"/>
      <c r="Z93" s="3"/>
      <c r="AA93" s="178"/>
      <c r="AB93" s="178"/>
      <c r="AC93" s="56"/>
      <c r="AD93" s="197"/>
      <c r="AF93" s="199"/>
      <c r="AG93" s="199"/>
    </row>
    <row r="94" spans="2:33" s="198" customFormat="1" ht="15.75" customHeight="1" hidden="1" outlineLevel="1">
      <c r="B94" s="174"/>
      <c r="C94" s="82" t="s">
        <v>120</v>
      </c>
      <c r="D94" s="85" t="s">
        <v>9</v>
      </c>
      <c r="E94" s="152"/>
      <c r="F94" s="151"/>
      <c r="G94" s="151"/>
      <c r="H94" s="151">
        <v>145490000</v>
      </c>
      <c r="I94" s="151"/>
      <c r="J94" s="151"/>
      <c r="K94" s="151"/>
      <c r="L94" s="151"/>
      <c r="M94" s="151"/>
      <c r="N94" s="151"/>
      <c r="O94" s="151"/>
      <c r="P94" s="153"/>
      <c r="Q94" s="8"/>
      <c r="R94" s="154"/>
      <c r="S94" s="154"/>
      <c r="T94" s="8"/>
      <c r="U94" s="110"/>
      <c r="V94" s="110"/>
      <c r="W94" s="3"/>
      <c r="X94" s="110"/>
      <c r="Y94" s="110"/>
      <c r="Z94" s="3"/>
      <c r="AA94" s="110"/>
      <c r="AB94" s="110"/>
      <c r="AC94" s="69"/>
      <c r="AD94" s="197"/>
      <c r="AF94" s="199"/>
      <c r="AG94" s="199"/>
    </row>
    <row r="95" spans="2:33" s="198" customFormat="1" ht="15.75" customHeight="1" hidden="1" outlineLevel="1">
      <c r="B95" s="174"/>
      <c r="C95" s="86" t="s">
        <v>121</v>
      </c>
      <c r="D95" s="155" t="s">
        <v>8</v>
      </c>
      <c r="E95" s="200"/>
      <c r="F95" s="201"/>
      <c r="G95" s="201"/>
      <c r="H95" s="201"/>
      <c r="I95" s="201"/>
      <c r="J95" s="201">
        <v>4</v>
      </c>
      <c r="K95" s="201">
        <v>42</v>
      </c>
      <c r="L95" s="201">
        <v>30</v>
      </c>
      <c r="M95" s="201">
        <v>1</v>
      </c>
      <c r="N95" s="201"/>
      <c r="O95" s="201"/>
      <c r="P95" s="205"/>
      <c r="Q95" s="9"/>
      <c r="R95" s="204"/>
      <c r="S95" s="204"/>
      <c r="T95" s="9"/>
      <c r="U95" s="178"/>
      <c r="V95" s="178"/>
      <c r="W95" s="3"/>
      <c r="X95" s="178"/>
      <c r="Y95" s="178"/>
      <c r="Z95" s="3"/>
      <c r="AA95" s="178"/>
      <c r="AB95" s="178"/>
      <c r="AC95" s="56"/>
      <c r="AD95" s="197"/>
      <c r="AF95" s="199"/>
      <c r="AG95" s="199"/>
    </row>
    <row r="96" spans="2:33" s="198" customFormat="1" ht="15.75" customHeight="1" hidden="1" outlineLevel="1">
      <c r="B96" s="174"/>
      <c r="C96" s="82" t="s">
        <v>92</v>
      </c>
      <c r="D96" s="85" t="s">
        <v>9</v>
      </c>
      <c r="E96" s="152"/>
      <c r="F96" s="151"/>
      <c r="G96" s="151"/>
      <c r="H96" s="151"/>
      <c r="I96" s="151"/>
      <c r="J96" s="151">
        <v>600000</v>
      </c>
      <c r="K96" s="151">
        <v>5400000</v>
      </c>
      <c r="L96" s="151">
        <v>3300000</v>
      </c>
      <c r="M96" s="151">
        <v>56798</v>
      </c>
      <c r="N96" s="151"/>
      <c r="O96" s="151"/>
      <c r="P96" s="153"/>
      <c r="Q96" s="8"/>
      <c r="R96" s="154"/>
      <c r="S96" s="154"/>
      <c r="T96" s="8"/>
      <c r="U96" s="110"/>
      <c r="V96" s="110"/>
      <c r="W96" s="3"/>
      <c r="X96" s="110"/>
      <c r="Y96" s="110"/>
      <c r="Z96" s="3"/>
      <c r="AA96" s="110"/>
      <c r="AB96" s="110"/>
      <c r="AC96" s="69"/>
      <c r="AD96" s="197"/>
      <c r="AF96" s="199"/>
      <c r="AG96" s="199"/>
    </row>
    <row r="97" spans="2:33" s="207" customFormat="1" ht="18.75" customHeight="1" hidden="1">
      <c r="B97" s="174"/>
      <c r="C97" s="86" t="s">
        <v>122</v>
      </c>
      <c r="D97" s="155" t="s">
        <v>8</v>
      </c>
      <c r="E97" s="200"/>
      <c r="F97" s="201"/>
      <c r="G97" s="201"/>
      <c r="H97" s="201"/>
      <c r="I97" s="201"/>
      <c r="J97" s="201">
        <v>6</v>
      </c>
      <c r="K97" s="201">
        <v>545</v>
      </c>
      <c r="L97" s="201">
        <v>1224</v>
      </c>
      <c r="M97" s="201">
        <v>37</v>
      </c>
      <c r="N97" s="201"/>
      <c r="O97" s="201"/>
      <c r="P97" s="205"/>
      <c r="Q97" s="9"/>
      <c r="R97" s="204"/>
      <c r="S97" s="204"/>
      <c r="T97" s="9"/>
      <c r="U97" s="178"/>
      <c r="V97" s="178"/>
      <c r="W97" s="3"/>
      <c r="X97" s="178"/>
      <c r="Y97" s="178"/>
      <c r="Z97" s="3"/>
      <c r="AA97" s="178"/>
      <c r="AB97" s="178"/>
      <c r="AC97" s="103"/>
      <c r="AD97" s="206"/>
      <c r="AF97" s="208"/>
      <c r="AG97" s="208"/>
    </row>
    <row r="98" spans="2:33" s="207" customFormat="1" ht="18.75" customHeight="1" hidden="1">
      <c r="B98" s="180"/>
      <c r="C98" s="104"/>
      <c r="D98" s="105" t="s">
        <v>9</v>
      </c>
      <c r="E98" s="209"/>
      <c r="F98" s="210"/>
      <c r="G98" s="210"/>
      <c r="H98" s="210"/>
      <c r="I98" s="210"/>
      <c r="J98" s="210">
        <v>100000</v>
      </c>
      <c r="K98" s="210">
        <v>11400000</v>
      </c>
      <c r="L98" s="210">
        <v>22300000</v>
      </c>
      <c r="M98" s="210">
        <v>524265</v>
      </c>
      <c r="N98" s="210"/>
      <c r="O98" s="210"/>
      <c r="P98" s="211"/>
      <c r="Q98" s="11"/>
      <c r="R98" s="212"/>
      <c r="S98" s="212"/>
      <c r="T98" s="11"/>
      <c r="U98" s="110"/>
      <c r="V98" s="110"/>
      <c r="W98" s="3"/>
      <c r="X98" s="110"/>
      <c r="Y98" s="110"/>
      <c r="Z98" s="3"/>
      <c r="AA98" s="110"/>
      <c r="AB98" s="110"/>
      <c r="AC98" s="99"/>
      <c r="AD98" s="206"/>
      <c r="AF98" s="208"/>
      <c r="AG98" s="208"/>
    </row>
    <row r="99" spans="2:33" s="24" customFormat="1" ht="18.75" customHeight="1">
      <c r="B99" s="296" t="s">
        <v>12</v>
      </c>
      <c r="C99" s="297"/>
      <c r="D99" s="213" t="s">
        <v>8</v>
      </c>
      <c r="E99" s="214">
        <f aca="true" t="shared" si="3" ref="E99:O100">SUM(E73,E75,E77,E79,E81,E83,E85,E87,E89,E93,E95,E97)</f>
        <v>1437</v>
      </c>
      <c r="F99" s="215">
        <f t="shared" si="3"/>
        <v>1219</v>
      </c>
      <c r="G99" s="215">
        <f t="shared" si="3"/>
        <v>1434</v>
      </c>
      <c r="H99" s="215">
        <f t="shared" si="3"/>
        <v>2539</v>
      </c>
      <c r="I99" s="215">
        <f t="shared" si="3"/>
        <v>1352</v>
      </c>
      <c r="J99" s="215">
        <f t="shared" si="3"/>
        <v>792</v>
      </c>
      <c r="K99" s="215">
        <f t="shared" si="3"/>
        <v>1417</v>
      </c>
      <c r="L99" s="215">
        <f t="shared" si="3"/>
        <v>2116</v>
      </c>
      <c r="M99" s="215">
        <f t="shared" si="3"/>
        <v>1476</v>
      </c>
      <c r="N99" s="216">
        <f t="shared" si="3"/>
        <v>1180</v>
      </c>
      <c r="O99" s="215">
        <f t="shared" si="3"/>
        <v>1696</v>
      </c>
      <c r="P99" s="217">
        <f>SUM(P73,P75,P77,P79,P81,P83,P85,P87,P89,P93,P95,P97,P91)</f>
        <v>2010</v>
      </c>
      <c r="Q99" s="218">
        <f aca="true" t="shared" si="4" ref="Q99:T100">SUM(Q73,Q75,Q77,Q79,Q81,Q83,Q85,Q87,Q89,Q93,Q95,Q97)</f>
        <v>1524</v>
      </c>
      <c r="R99" s="219">
        <f t="shared" si="4"/>
        <v>1715</v>
      </c>
      <c r="S99" s="219">
        <f t="shared" si="4"/>
        <v>2358</v>
      </c>
      <c r="T99" s="218">
        <f t="shared" si="4"/>
        <v>3037</v>
      </c>
      <c r="U99" s="119">
        <f>SUM(U79,U81)</f>
        <v>2750</v>
      </c>
      <c r="V99" s="119">
        <f>SUM(V79,V81)</f>
        <v>2863</v>
      </c>
      <c r="W99" s="3"/>
      <c r="X99" s="119">
        <f>SUM(X79,X81)</f>
        <v>4160</v>
      </c>
      <c r="Y99" s="119">
        <f>SUM(Y79,Y81)</f>
        <v>2158</v>
      </c>
      <c r="Z99" s="3"/>
      <c r="AA99" s="119">
        <f>SUM(AA79)</f>
        <v>2500</v>
      </c>
      <c r="AB99" s="119">
        <f>SUM(AB79)</f>
        <v>1364</v>
      </c>
      <c r="AD99" s="197"/>
      <c r="AF99" s="208"/>
      <c r="AG99" s="208"/>
    </row>
    <row r="100" spans="2:33" s="15" customFormat="1" ht="18.75" customHeight="1" thickBot="1">
      <c r="B100" s="298"/>
      <c r="C100" s="299"/>
      <c r="D100" s="220" t="s">
        <v>9</v>
      </c>
      <c r="E100" s="172">
        <f t="shared" si="3"/>
        <v>817830359.0999999</v>
      </c>
      <c r="F100" s="127">
        <f t="shared" si="3"/>
        <v>869934681.4999999</v>
      </c>
      <c r="G100" s="127">
        <f t="shared" si="3"/>
        <v>1082998868.9999998</v>
      </c>
      <c r="H100" s="127">
        <f t="shared" si="3"/>
        <v>1341730000</v>
      </c>
      <c r="I100" s="127">
        <f t="shared" si="3"/>
        <v>894200000</v>
      </c>
      <c r="J100" s="127">
        <f t="shared" si="3"/>
        <v>751300000</v>
      </c>
      <c r="K100" s="127">
        <f t="shared" si="3"/>
        <v>1040440000</v>
      </c>
      <c r="L100" s="127">
        <f t="shared" si="3"/>
        <v>607200000</v>
      </c>
      <c r="M100" s="127">
        <f t="shared" si="3"/>
        <v>745881063</v>
      </c>
      <c r="N100" s="126">
        <f t="shared" si="3"/>
        <v>649573286</v>
      </c>
      <c r="O100" s="127">
        <f t="shared" si="3"/>
        <v>1095462808.2</v>
      </c>
      <c r="P100" s="128">
        <f>SUM(P74,P76,P78,P80,P82,P84,P86,P88,P90,P94,P96,P98)</f>
        <v>1048077138.78</v>
      </c>
      <c r="Q100" s="129">
        <f t="shared" si="4"/>
        <v>636361107.77</v>
      </c>
      <c r="R100" s="130">
        <f t="shared" si="4"/>
        <v>415222203.93</v>
      </c>
      <c r="S100" s="130">
        <f t="shared" si="4"/>
        <v>1698533274.8000002</v>
      </c>
      <c r="T100" s="129">
        <f t="shared" si="4"/>
        <v>3354555104.8</v>
      </c>
      <c r="U100" s="129">
        <f>SUM(U80,U82)</f>
        <v>2935000000</v>
      </c>
      <c r="V100" s="129">
        <f>SUM(V80,V82)</f>
        <v>2549106541.05</v>
      </c>
      <c r="W100" s="3"/>
      <c r="X100" s="129">
        <f>SUM(X80,X82)</f>
        <v>4030000000</v>
      </c>
      <c r="Y100" s="129">
        <f>SUM(Y80,Y82)</f>
        <v>2363517327</v>
      </c>
      <c r="Z100" s="3"/>
      <c r="AA100" s="129">
        <f>SUM(AA80)</f>
        <v>1900000000</v>
      </c>
      <c r="AB100" s="129">
        <f>SUM(AB80)</f>
        <v>1595465445</v>
      </c>
      <c r="AC100" s="103"/>
      <c r="AD100" s="121"/>
      <c r="AF100" s="81"/>
      <c r="AG100" s="81"/>
    </row>
    <row r="101" spans="2:33" s="15" customFormat="1" ht="18" customHeight="1" thickBo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3"/>
      <c r="X101" s="24"/>
      <c r="Y101" s="24"/>
      <c r="Z101" s="3"/>
      <c r="AA101" s="24"/>
      <c r="AB101" s="24"/>
      <c r="AD101" s="121"/>
      <c r="AF101" s="81"/>
      <c r="AG101" s="81"/>
    </row>
    <row r="102" spans="1:40" ht="18.75" customHeight="1" thickBot="1">
      <c r="A102" s="3"/>
      <c r="B102" s="300" t="s">
        <v>123</v>
      </c>
      <c r="C102" s="301"/>
      <c r="D102" s="221" t="s">
        <v>8</v>
      </c>
      <c r="E102" s="222">
        <f aca="true" t="shared" si="5" ref="E102:V102">SUM(E25,E70,E99)</f>
        <v>1946</v>
      </c>
      <c r="F102" s="222">
        <f t="shared" si="5"/>
        <v>1595</v>
      </c>
      <c r="G102" s="222">
        <f t="shared" si="5"/>
        <v>1701</v>
      </c>
      <c r="H102" s="222">
        <f t="shared" si="5"/>
        <v>2712</v>
      </c>
      <c r="I102" s="222">
        <f t="shared" si="5"/>
        <v>1542</v>
      </c>
      <c r="J102" s="222">
        <f t="shared" si="5"/>
        <v>2359</v>
      </c>
      <c r="K102" s="222">
        <f t="shared" si="5"/>
        <v>6143</v>
      </c>
      <c r="L102" s="222">
        <f t="shared" si="5"/>
        <v>9701</v>
      </c>
      <c r="M102" s="222">
        <f t="shared" si="5"/>
        <v>3760</v>
      </c>
      <c r="N102" s="222">
        <f t="shared" si="5"/>
        <v>2161</v>
      </c>
      <c r="O102" s="222">
        <f t="shared" si="5"/>
        <v>3065</v>
      </c>
      <c r="P102" s="223">
        <f t="shared" si="5"/>
        <v>4147</v>
      </c>
      <c r="Q102" s="224">
        <f t="shared" si="5"/>
        <v>4066</v>
      </c>
      <c r="R102" s="224">
        <f t="shared" si="5"/>
        <v>3812</v>
      </c>
      <c r="S102" s="223">
        <f t="shared" si="5"/>
        <v>4099</v>
      </c>
      <c r="T102" s="224">
        <f t="shared" si="5"/>
        <v>4111</v>
      </c>
      <c r="U102" s="225">
        <f t="shared" si="5"/>
        <v>4702</v>
      </c>
      <c r="V102" s="225">
        <f t="shared" si="5"/>
        <v>4321</v>
      </c>
      <c r="X102" s="225">
        <f>SUM(X25,X70,X99)</f>
        <v>6670</v>
      </c>
      <c r="Y102" s="225">
        <f>SUM(Y25,Y70,Y99)</f>
        <v>3584</v>
      </c>
      <c r="AA102" s="225">
        <f>SUM(AA25,AA70,AA99)</f>
        <v>4248</v>
      </c>
      <c r="AB102" s="225">
        <f>SUM(AB25,AB70,AB99)</f>
        <v>3779</v>
      </c>
      <c r="AI102" s="3"/>
      <c r="AJ102" s="3"/>
      <c r="AK102" s="3"/>
      <c r="AL102" s="3"/>
      <c r="AM102" s="3"/>
      <c r="AN102" s="3"/>
    </row>
    <row r="103" spans="2:33" s="15" customFormat="1" ht="18" customHeight="1">
      <c r="B103" s="19"/>
      <c r="C103" s="1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W103" s="3"/>
      <c r="Z103" s="3"/>
      <c r="AD103" s="121"/>
      <c r="AF103" s="81"/>
      <c r="AG103" s="81"/>
    </row>
    <row r="104" spans="1:40" ht="18" customHeight="1">
      <c r="A104" s="3"/>
      <c r="Q104" s="5"/>
      <c r="R104" s="5"/>
      <c r="AB104" s="226"/>
      <c r="AI104" s="3"/>
      <c r="AJ104" s="3"/>
      <c r="AK104" s="3"/>
      <c r="AL104" s="3"/>
      <c r="AM104" s="3"/>
      <c r="AN104" s="3"/>
    </row>
    <row r="105" spans="1:40" ht="18" customHeight="1">
      <c r="A105" s="3"/>
      <c r="B105" s="15"/>
      <c r="C105" s="15"/>
      <c r="D105" s="15"/>
      <c r="E105" s="15"/>
      <c r="F105" s="15"/>
      <c r="G105" s="15"/>
      <c r="H105" s="15"/>
      <c r="I105" s="15"/>
      <c r="J105" s="15"/>
      <c r="Q105" s="5"/>
      <c r="R105" s="5"/>
      <c r="AI105" s="3"/>
      <c r="AJ105" s="3"/>
      <c r="AK105" s="3"/>
      <c r="AL105" s="3"/>
      <c r="AM105" s="3"/>
      <c r="AN105" s="3"/>
    </row>
  </sheetData>
  <sheetProtection/>
  <mergeCells count="32">
    <mergeCell ref="B99:C100"/>
    <mergeCell ref="B102:C102"/>
    <mergeCell ref="AD64:AD65"/>
    <mergeCell ref="AD66:AD67"/>
    <mergeCell ref="AD68:AD69"/>
    <mergeCell ref="B70:C71"/>
    <mergeCell ref="B79:B82"/>
    <mergeCell ref="AD79:AD80"/>
    <mergeCell ref="AD81:AD82"/>
    <mergeCell ref="AD34:AD35"/>
    <mergeCell ref="AD36:AD37"/>
    <mergeCell ref="AD38:AD39"/>
    <mergeCell ref="AD42:AD43"/>
    <mergeCell ref="AD46:AD47"/>
    <mergeCell ref="AD54:AD55"/>
    <mergeCell ref="AD56:AD57"/>
    <mergeCell ref="B21:B22"/>
    <mergeCell ref="AD21:AD22"/>
    <mergeCell ref="B23:B24"/>
    <mergeCell ref="AD23:AD24"/>
    <mergeCell ref="B25:C26"/>
    <mergeCell ref="B28:B69"/>
    <mergeCell ref="AD28:AD29"/>
    <mergeCell ref="AD30:AD31"/>
    <mergeCell ref="AD32:AD33"/>
    <mergeCell ref="B19:B20"/>
    <mergeCell ref="AD19:AD20"/>
    <mergeCell ref="B3:B4"/>
    <mergeCell ref="AD3:AD4"/>
    <mergeCell ref="B5:B6"/>
    <mergeCell ref="AD5:AD6"/>
    <mergeCell ref="B7:B8"/>
  </mergeCells>
  <printOptions horizontalCentered="1"/>
  <pageMargins left="0.15748031496062992" right="0.2362204724409449" top="0.3937007874015748" bottom="0.35433070866141736" header="0.15748031496062992" footer="0.15748031496062992"/>
  <pageSetup fitToHeight="1" fitToWidth="1" horizontalDpi="600" verticalDpi="600" orientation="portrait" paperSize="9" scale="82" r:id="rId1"/>
  <headerFooter alignWithMargins="0">
    <oddHeader xml:space="preserve">&amp;R
&amp;"Arial CE,Tučné"Příloha č. 8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C1" sqref="C1:D16384"/>
    </sheetView>
  </sheetViews>
  <sheetFormatPr defaultColWidth="9.140625" defaultRowHeight="15"/>
  <sheetData>
    <row r="1" spans="1:14" ht="15.75">
      <c r="A1" s="1" t="s">
        <v>130</v>
      </c>
      <c r="B1" s="1"/>
      <c r="C1" s="1"/>
      <c r="D1" s="1"/>
      <c r="E1" s="1"/>
      <c r="F1" s="2"/>
      <c r="G1" s="1"/>
      <c r="H1" s="2"/>
      <c r="I1" s="2"/>
      <c r="J1" s="2"/>
      <c r="K1" s="2"/>
      <c r="L1" s="2"/>
      <c r="M1" s="2"/>
      <c r="N1" s="2"/>
    </row>
    <row r="2" spans="1:14" ht="16.5" thickBot="1">
      <c r="A2" s="247"/>
      <c r="B2" s="1"/>
      <c r="C2" s="1"/>
      <c r="D2" s="1"/>
      <c r="E2" s="1"/>
      <c r="F2" s="2"/>
      <c r="G2" s="1"/>
      <c r="H2" s="2"/>
      <c r="I2" s="2"/>
      <c r="J2" s="2"/>
      <c r="K2" s="2"/>
      <c r="L2" s="2"/>
      <c r="M2" s="2"/>
      <c r="N2" s="2"/>
    </row>
    <row r="3" spans="1:14" ht="16.5" thickBot="1">
      <c r="A3" s="266" t="s">
        <v>132</v>
      </c>
      <c r="B3" s="267"/>
      <c r="C3" s="248" t="s">
        <v>1</v>
      </c>
      <c r="D3" s="249" t="s">
        <v>2</v>
      </c>
      <c r="E3" s="250" t="s">
        <v>4</v>
      </c>
      <c r="F3" s="251" t="s">
        <v>5</v>
      </c>
      <c r="G3" s="252" t="s">
        <v>6</v>
      </c>
      <c r="H3" s="250" t="s">
        <v>13</v>
      </c>
      <c r="I3" s="250" t="s">
        <v>124</v>
      </c>
      <c r="J3" s="250" t="s">
        <v>125</v>
      </c>
      <c r="K3" s="250" t="s">
        <v>126</v>
      </c>
      <c r="L3" s="250" t="s">
        <v>127</v>
      </c>
      <c r="M3" s="250" t="s">
        <v>128</v>
      </c>
      <c r="N3" s="250" t="s">
        <v>129</v>
      </c>
    </row>
    <row r="4" spans="1:14" ht="15">
      <c r="A4" s="268" t="s">
        <v>10</v>
      </c>
      <c r="B4" s="12" t="s">
        <v>8</v>
      </c>
      <c r="C4" s="13" t="e">
        <f>SUM(#REF!,#REF!)</f>
        <v>#REF!</v>
      </c>
      <c r="D4" s="14" t="e">
        <f>SUM(#REF!,#REF!)</f>
        <v>#REF!</v>
      </c>
      <c r="E4" s="254">
        <v>881</v>
      </c>
      <c r="F4" s="255">
        <v>1341</v>
      </c>
      <c r="G4" s="255">
        <v>1366</v>
      </c>
      <c r="H4" s="255">
        <v>2299</v>
      </c>
      <c r="I4" s="255">
        <v>1422</v>
      </c>
      <c r="J4" s="255">
        <v>1633</v>
      </c>
      <c r="K4" s="255">
        <v>2727</v>
      </c>
      <c r="L4" s="255">
        <v>3694</v>
      </c>
      <c r="M4" s="255">
        <v>4612</v>
      </c>
      <c r="N4" s="256">
        <v>4232</v>
      </c>
    </row>
    <row r="5" spans="1:14" ht="15.75" thickBot="1">
      <c r="A5" s="269"/>
      <c r="B5" s="16" t="s">
        <v>9</v>
      </c>
      <c r="C5" s="17" t="e">
        <f>SUM(#REF!,#REF!)</f>
        <v>#REF!</v>
      </c>
      <c r="D5" s="18" t="e">
        <f>SUM(#REF!,#REF!)</f>
        <v>#REF!</v>
      </c>
      <c r="E5" s="257">
        <v>3234898879</v>
      </c>
      <c r="F5" s="258">
        <v>4579689515</v>
      </c>
      <c r="G5" s="258">
        <v>7990284105</v>
      </c>
      <c r="H5" s="258">
        <v>10924017524</v>
      </c>
      <c r="I5" s="258">
        <v>6065050345.226</v>
      </c>
      <c r="J5" s="258">
        <v>5034037524.6</v>
      </c>
      <c r="K5" s="258">
        <v>6313327353.08</v>
      </c>
      <c r="L5" s="258">
        <v>7836906462.96</v>
      </c>
      <c r="M5" s="258">
        <v>11014034579.98</v>
      </c>
      <c r="N5" s="259">
        <v>8950832985.399998</v>
      </c>
    </row>
    <row r="6" spans="1:14" ht="16.5" thickBot="1">
      <c r="A6" s="253"/>
      <c r="B6" s="15"/>
      <c r="C6" s="15"/>
      <c r="D6" s="15"/>
      <c r="E6" s="260"/>
      <c r="F6" s="260"/>
      <c r="G6" s="260"/>
      <c r="H6" s="261"/>
      <c r="I6" s="261"/>
      <c r="J6" s="260"/>
      <c r="K6" s="261"/>
      <c r="L6" s="261"/>
      <c r="M6" s="261"/>
      <c r="N6" s="261"/>
    </row>
    <row r="7" spans="1:14" ht="15">
      <c r="A7" s="264" t="s">
        <v>11</v>
      </c>
      <c r="B7" s="6" t="s">
        <v>8</v>
      </c>
      <c r="C7" s="13" t="e">
        <f>SUM(#REF!,#REF!)</f>
        <v>#REF!</v>
      </c>
      <c r="D7" s="14" t="e">
        <f>SUM(#REF!,#REF!)</f>
        <v>#REF!</v>
      </c>
      <c r="E7" s="254">
        <v>193</v>
      </c>
      <c r="F7" s="255">
        <v>117</v>
      </c>
      <c r="G7" s="255">
        <v>60</v>
      </c>
      <c r="H7" s="255">
        <v>116</v>
      </c>
      <c r="I7" s="255">
        <v>145</v>
      </c>
      <c r="J7" s="262">
        <v>104</v>
      </c>
      <c r="K7" s="255">
        <v>29</v>
      </c>
      <c r="L7" s="255">
        <v>40</v>
      </c>
      <c r="M7" s="255">
        <v>30</v>
      </c>
      <c r="N7" s="256">
        <v>11</v>
      </c>
    </row>
    <row r="8" spans="1:14" ht="15.75" thickBot="1">
      <c r="A8" s="265"/>
      <c r="B8" s="22" t="s">
        <v>9</v>
      </c>
      <c r="C8" s="17" t="e">
        <f>SUM(#REF!,#REF!)</f>
        <v>#REF!</v>
      </c>
      <c r="D8" s="18" t="e">
        <f>SUM(#REF!,#REF!)</f>
        <v>#REF!</v>
      </c>
      <c r="E8" s="257">
        <v>1122689660</v>
      </c>
      <c r="F8" s="258">
        <v>453378030</v>
      </c>
      <c r="G8" s="258">
        <v>481735376</v>
      </c>
      <c r="H8" s="258">
        <v>1516906167</v>
      </c>
      <c r="I8" s="258">
        <v>1402729523</v>
      </c>
      <c r="J8" s="258">
        <v>826283320</v>
      </c>
      <c r="K8" s="258">
        <v>472025739</v>
      </c>
      <c r="L8" s="258">
        <v>125131638</v>
      </c>
      <c r="M8" s="258">
        <v>96724051</v>
      </c>
      <c r="N8" s="259">
        <v>13150000</v>
      </c>
    </row>
    <row r="9" spans="1:14" ht="16.5" thickBot="1">
      <c r="A9" s="253"/>
      <c r="B9" s="15"/>
      <c r="C9" s="15"/>
      <c r="D9" s="15"/>
      <c r="E9" s="260"/>
      <c r="F9" s="260"/>
      <c r="G9" s="260"/>
      <c r="H9" s="263"/>
      <c r="I9" s="263"/>
      <c r="J9" s="260"/>
      <c r="K9" s="263"/>
      <c r="L9" s="263"/>
      <c r="M9" s="263"/>
      <c r="N9" s="263"/>
    </row>
    <row r="10" spans="1:14" ht="15">
      <c r="A10" s="264" t="s">
        <v>131</v>
      </c>
      <c r="B10" s="6" t="s">
        <v>8</v>
      </c>
      <c r="C10" s="13">
        <v>163</v>
      </c>
      <c r="D10" s="14">
        <v>197</v>
      </c>
      <c r="E10" s="254">
        <v>3037</v>
      </c>
      <c r="F10" s="255">
        <v>2863</v>
      </c>
      <c r="G10" s="262">
        <v>2158</v>
      </c>
      <c r="H10" s="255">
        <v>1364</v>
      </c>
      <c r="I10" s="255">
        <v>929</v>
      </c>
      <c r="J10" s="255">
        <v>1</v>
      </c>
      <c r="K10" s="255">
        <v>0</v>
      </c>
      <c r="L10" s="255">
        <v>0</v>
      </c>
      <c r="M10" s="255">
        <v>0</v>
      </c>
      <c r="N10" s="256">
        <v>0</v>
      </c>
    </row>
    <row r="11" spans="1:14" ht="15.75" thickBot="1">
      <c r="A11" s="265"/>
      <c r="B11" s="22" t="s">
        <v>9</v>
      </c>
      <c r="C11" s="17">
        <v>394892164</v>
      </c>
      <c r="D11" s="18">
        <v>221700000</v>
      </c>
      <c r="E11" s="257">
        <v>3354555104.8</v>
      </c>
      <c r="F11" s="258">
        <v>2549106541.05</v>
      </c>
      <c r="G11" s="258">
        <v>2363517327</v>
      </c>
      <c r="H11" s="258">
        <v>1595465445</v>
      </c>
      <c r="I11" s="258">
        <v>1125673704</v>
      </c>
      <c r="J11" s="258">
        <v>2000000</v>
      </c>
      <c r="K11" s="258">
        <v>0</v>
      </c>
      <c r="L11" s="258">
        <v>0</v>
      </c>
      <c r="M11" s="258">
        <v>0</v>
      </c>
      <c r="N11" s="259">
        <v>0</v>
      </c>
    </row>
  </sheetData>
  <sheetProtection/>
  <mergeCells count="4">
    <mergeCell ref="A3:B3"/>
    <mergeCell ref="A4:A5"/>
    <mergeCell ref="A7:A8"/>
    <mergeCell ref="A10:A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</dc:creator>
  <cp:keywords/>
  <dc:description/>
  <cp:lastModifiedBy>lafantova</cp:lastModifiedBy>
  <cp:lastPrinted>2017-10-20T13:06:28Z</cp:lastPrinted>
  <dcterms:created xsi:type="dcterms:W3CDTF">2011-03-01T10:12:51Z</dcterms:created>
  <dcterms:modified xsi:type="dcterms:W3CDTF">2017-10-23T10:47:41Z</dcterms:modified>
  <cp:category/>
  <cp:version/>
  <cp:contentType/>
  <cp:contentStatus/>
</cp:coreProperties>
</file>