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06" windowWidth="17370" windowHeight="9735" tabRatio="670" activeTab="0"/>
  </bookViews>
  <sheets>
    <sheet name="zár_okr_Mzáruky" sheetId="1" r:id="rId1"/>
    <sheet name="11_OP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UO03">'[1]06-29'!$B$1:$P$377</definedName>
    <definedName name="___________________________________________________UO03">'[1]06-29'!$B$1:$P$377</definedName>
    <definedName name="__________________________________________________UO03">'[1]06-29'!$B$1:$P$377</definedName>
    <definedName name="_________________________________________________UO03">'[1]06-29'!$B$1:$P$377</definedName>
    <definedName name="________________________________________________UO03">'[1]06-29'!$B$1:$P$377</definedName>
    <definedName name="_______________________________________________UO03">'[1]06-29'!$B$1:$P$377</definedName>
    <definedName name="______________________________________________UO03">'[1]06-29'!$B$1:$P$377</definedName>
    <definedName name="_____________________________________________UO03">'[1]06-29'!$B$1:$P$377</definedName>
    <definedName name="____________________________________________UO03">'[1]06-29'!$B$1:$P$377</definedName>
    <definedName name="___________________________________________UO03">'[1]06-29'!$B$1:$P$377</definedName>
    <definedName name="__________________________________________UO03">'[1]06-29'!$B$1:$P$377</definedName>
    <definedName name="_________________________________________UO03">'[1]06-29'!$B$1:$P$377</definedName>
    <definedName name="________________________________________UO03">'[1]06-29'!$B$1:$P$377</definedName>
    <definedName name="_______________________________________UO03">'[1]06-29'!$B$1:$P$377</definedName>
    <definedName name="______________________________________UO03">'[1]06-29'!$B$1:$P$377</definedName>
    <definedName name="_____________________________________UO03">'[1]06-29'!$B$1:$P$377</definedName>
    <definedName name="____________________________________UO03">'[1]06-29'!$B$1:$P$377</definedName>
    <definedName name="___________________________________UO03">'[1]06-29'!$B$1:$P$377</definedName>
    <definedName name="__________________________________UO03">'[1]06-29'!$B$1:$P$377</definedName>
    <definedName name="_________________________________UO03">'[1]06-29'!$B$1:$P$377</definedName>
    <definedName name="________________________________UO03">'[1]06-29'!$B$1:$P$377</definedName>
    <definedName name="_______________________________UO03">'[1]06-29'!$B$1:$P$377</definedName>
    <definedName name="______________________________UO03">'[1]06-29'!$B$1:$P$377</definedName>
    <definedName name="_____________________________UO03">'[1]06-29'!$B$1:$P$377</definedName>
    <definedName name="____________________________UO03">'[1]06-29'!$B$1:$P$377</definedName>
    <definedName name="___________________________UO03">'[1]06-29'!$B$1:$P$377</definedName>
    <definedName name="__________________________UO03">'[1]06-29'!$B$1:$P$377</definedName>
    <definedName name="_________________________UO03">'[1]06-29'!$B$1:$P$377</definedName>
    <definedName name="________________________UO03">'[1]06-29'!$B$1:$P$377</definedName>
    <definedName name="_______________________UO03">'[1]06-29'!$B$1:$P$377</definedName>
    <definedName name="______________________UO03">'[1]06-29'!$B$1:$P$377</definedName>
    <definedName name="_____________________UO03">'[1]06-29'!$B$1:$P$377</definedName>
    <definedName name="____________________UO03">'[1]06-29'!$B$1:$P$377</definedName>
    <definedName name="___________________UO03">'[1]06-29'!$B$1:$P$377</definedName>
    <definedName name="__________________UO03">'[1]06-29'!$B$1:$P$377</definedName>
    <definedName name="_________________UO03">'[1]06-29'!$B$1:$P$377</definedName>
    <definedName name="________________UO03">'[1]06-29'!$B$1:$P$377</definedName>
    <definedName name="_______________UO03">'[1]06-29'!$B$1:$P$377</definedName>
    <definedName name="______________UO03">'[1]06-29'!$B$1:$P$377</definedName>
    <definedName name="_____________UO03">'[1]06-29'!$B$1:$P$377</definedName>
    <definedName name="____________UO03">'[1]06-29'!$B$1:$P$377</definedName>
    <definedName name="___________UO03">'[1]06-29'!$B$1:$P$377</definedName>
    <definedName name="__________UO03">'[1]06-29'!$B$1:$P$377</definedName>
    <definedName name="_________UO03">'[1]06-29'!$B$1:$P$377</definedName>
    <definedName name="________UO03">'[1]06-29'!$B$1:$P$377</definedName>
    <definedName name="_______UO03">'[1]06-29'!$B$1:$P$377</definedName>
    <definedName name="______UO03">'[1]06-29'!$B$1:$P$377</definedName>
    <definedName name="_____UO03">'[1]06-29'!$B$1:$P$377</definedName>
    <definedName name="____UO03">'[1]06-29'!$B$1:$P$377</definedName>
    <definedName name="___UO03">'[1]06-29'!$B$1:$P$377</definedName>
    <definedName name="__UO03">'[1]06-29'!$B$1:$P$377</definedName>
    <definedName name="_UO03">'[1]06-29'!$B$1:$P$377</definedName>
    <definedName name="a">'[3]06-29'!$B$1:$P$377</definedName>
    <definedName name="b">'[4]06-29'!$B$1:$P$377</definedName>
    <definedName name="ddd">'[2]06-29'!$B$1:$P$377</definedName>
    <definedName name="eee">'[5]06-29'!$B$1:$P$377</definedName>
    <definedName name="fff">'[6]06-29'!$B$1:$P$377</definedName>
    <definedName name="fw_3M_USD" localSheetId="1">#REF!</definedName>
    <definedName name="fw_3M_USD" localSheetId="0">#REF!</definedName>
    <definedName name="fw_3M_USD">#REF!</definedName>
    <definedName name="hh">#REF!</definedName>
    <definedName name="INOSTART">'[2]06-29'!$B$1:$P$377</definedName>
    <definedName name="inostart_u" localSheetId="0">#REF!</definedName>
    <definedName name="inostart_u">#REF!</definedName>
    <definedName name="ka">#REF!</definedName>
    <definedName name="kkk">'[5]06-29'!$B$1:$P$377</definedName>
    <definedName name="kkknnnn">#REF!</definedName>
    <definedName name="ko">#REF!</definedName>
    <definedName name="kop">#REF!</definedName>
    <definedName name="kopie">'[2]06-29'!$B$1:$P$377</definedName>
    <definedName name="l">#REF!</definedName>
    <definedName name="ll">#REF!</definedName>
    <definedName name="lll">#REF!</definedName>
    <definedName name="lop">#REF!</definedName>
    <definedName name="majka">'[2]06-29'!$B$1:$P$377</definedName>
    <definedName name="MB">'[7]06-29'!$B$1:$P$377</definedName>
    <definedName name="mm">'[8]06-29'!$B$1:$P$377</definedName>
    <definedName name="mmm">'[6]06-29'!$B$1:$P$377</definedName>
    <definedName name="Ok">#REF!</definedName>
    <definedName name="oo">#REF!</definedName>
    <definedName name="ooo">#REF!</definedName>
    <definedName name="OU">'[4]06-29'!$B$1:$P$377</definedName>
    <definedName name="p">#REF!</definedName>
    <definedName name="po" localSheetId="0">#REF!</definedName>
    <definedName name="po">#REF!</definedName>
    <definedName name="poooo">#REF!</definedName>
    <definedName name="PP">#REF!</definedName>
    <definedName name="spot_sazby_USD" localSheetId="1">#REF!</definedName>
    <definedName name="spot_sazby_USD" localSheetId="0">#REF!</definedName>
    <definedName name="spot_sazby_USD">#REF!</definedName>
    <definedName name="t">'[8]06-29'!$B$1:$P$377</definedName>
    <definedName name="Toky">'[4]06-29'!$B$1:$P$377</definedName>
    <definedName name="Toky2">'[4]06-29'!$B$1:$P$377</definedName>
    <definedName name="tt">'[3]06-29'!$B$1:$P$377</definedName>
    <definedName name="uu">#REF!</definedName>
    <definedName name="uuu">'[2]06-29'!$B$1:$P$377</definedName>
    <definedName name="uuuuu">'[8]06-29'!$B$1:$P$377</definedName>
    <definedName name="uuuuuuuuuuuuuuuuu">'[6]06-29'!$B$1:$P$377</definedName>
    <definedName name="xcx">'[4]06-29'!$B$1:$P$377</definedName>
    <definedName name="zá_UB">'[8]06-29'!$B$1:$P$377</definedName>
    <definedName name="zdr">'[5]06-29'!$B$1:$P$377</definedName>
    <definedName name="zdroje3">'[9]06-29'!$B$1:$P$377</definedName>
    <definedName name="ZiProv06">'[8]06-29'!$B$1:$P$377</definedName>
  </definedNames>
  <calcPr fullCalcOnLoad="1"/>
</workbook>
</file>

<file path=xl/sharedStrings.xml><?xml version="1.0" encoding="utf-8"?>
<sst xmlns="http://schemas.openxmlformats.org/spreadsheetml/2006/main" count="154" uniqueCount="139">
  <si>
    <t>objem záruk</t>
  </si>
  <si>
    <t>počet</t>
  </si>
  <si>
    <t>(mil. Kč)</t>
  </si>
  <si>
    <t>celkem</t>
  </si>
  <si>
    <t>(mil.Kč)</t>
  </si>
  <si>
    <r>
      <t>Plán objemu záruk a úvěrů  MSP poskytnutých v roce 2010 a plnění jeho alikvoty</t>
    </r>
    <r>
      <rPr>
        <b/>
        <sz val="12"/>
        <color indexed="10"/>
        <rFont val="Arial CE"/>
        <family val="0"/>
      </rPr>
      <t xml:space="preserve"> </t>
    </r>
  </si>
  <si>
    <t>pobočka</t>
  </si>
  <si>
    <t>Praha</t>
  </si>
  <si>
    <t>Brno</t>
  </si>
  <si>
    <t>Ostrava</t>
  </si>
  <si>
    <t>Hradec Králové</t>
  </si>
  <si>
    <t>Plzeň</t>
  </si>
  <si>
    <t>součet limitů zá+pr 2010</t>
  </si>
  <si>
    <t>limit záruky  2010</t>
  </si>
  <si>
    <t>limit progres  2010</t>
  </si>
  <si>
    <t>přesuny z Brna do Plzně</t>
  </si>
  <si>
    <t>přesuny z HK do Plzně</t>
  </si>
  <si>
    <t xml:space="preserve">záruky a úvěry celkem - plán pro rok 2010 </t>
  </si>
  <si>
    <t xml:space="preserve">záruky - plán pro rok 2010 </t>
  </si>
  <si>
    <t xml:space="preserve">úvěry PROGRES - plán pro rok 2010 </t>
  </si>
  <si>
    <t xml:space="preserve">alikvota plánu záruk a úvěrů k 30.9.2010 </t>
  </si>
  <si>
    <t xml:space="preserve">záruky poskytnuté </t>
  </si>
  <si>
    <t>OPPI investiční - pásmové</t>
  </si>
  <si>
    <t>OPPI investiční - portfoliové</t>
  </si>
  <si>
    <t>94007101, 
94007102</t>
  </si>
  <si>
    <t>odečíst Brnu a Hreadci, přičíst Plzni</t>
  </si>
  <si>
    <t>provozní - pásmové</t>
  </si>
  <si>
    <t>93007102,
93007103</t>
  </si>
  <si>
    <t>provozní - portfoliové</t>
  </si>
  <si>
    <t>záruky poskytnuté celkem</t>
  </si>
  <si>
    <t>úvěry PROGRES poskytnuté</t>
  </si>
  <si>
    <t>záruky a úvěry celkem poskytnuté k 30.9.2010</t>
  </si>
  <si>
    <t xml:space="preserve">plnění alikvoty plánu záruk a úvěrů </t>
  </si>
  <si>
    <t>(%)</t>
  </si>
  <si>
    <t>(ks)</t>
  </si>
  <si>
    <t>okres,</t>
  </si>
  <si>
    <t>kraj,</t>
  </si>
  <si>
    <t>oblast</t>
  </si>
  <si>
    <t>objem podpoř. Úvěrů</t>
  </si>
  <si>
    <t>Hlavní město Praha</t>
  </si>
  <si>
    <t>Hl. město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</si>
  <si>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</si>
  <si>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</si>
  <si>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</si>
  <si>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</si>
  <si>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</si>
  <si>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</si>
  <si>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</si>
  <si>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</si>
  <si>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</si>
  <si>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</si>
  <si>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</si>
  <si>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</si>
  <si>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</t>
  </si>
  <si>
    <t>Střední Čechy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</si>
  <si>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</si>
  <si>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</si>
  <si>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</si>
  <si>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</si>
  <si>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</si>
  <si>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</si>
  <si>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</si>
  <si>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</si>
  <si>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</si>
  <si>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</si>
  <si>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</si>
  <si>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</si>
  <si>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</si>
  <si>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</si>
  <si>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</si>
  <si>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</t>
  </si>
  <si>
    <t>Jihozápad</t>
  </si>
  <si>
    <t>Cheb</t>
  </si>
  <si>
    <t>Karlovy Vary</t>
  </si>
  <si>
    <t>Sokolov</t>
  </si>
  <si>
    <t>Karlovarský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</si>
  <si>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</si>
  <si>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</si>
  <si>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</si>
  <si>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</si>
  <si>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</si>
  <si>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</si>
  <si>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</si>
  <si>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</t>
  </si>
  <si>
    <t>Severozápad</t>
  </si>
  <si>
    <t>Česká Lípa</t>
  </si>
  <si>
    <t>Jablonec nad Nisou</t>
  </si>
  <si>
    <t>Liberec</t>
  </si>
  <si>
    <t>Semily</t>
  </si>
  <si>
    <t>Liberecký</t>
  </si>
  <si>
    <t>Jičín</t>
  </si>
  <si>
    <t>Náchod</t>
  </si>
  <si>
    <t>Rychnov nad Kněžnou</t>
  </si>
  <si>
    <t>Trutnov</t>
  </si>
  <si>
    <t>Královéhradecký</t>
  </si>
  <si>
    <t>Chrudim</t>
  </si>
  <si>
    <t>Pardubice</t>
  </si>
  <si>
    <t>Svitavy</t>
  </si>
  <si>
    <t>Ústí nad Orlicí</t>
  </si>
  <si>
    <t>Pardubický</t>
  </si>
  <si>
    <t>Severovýchod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</si>
  <si>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</si>
  <si>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</si>
  <si>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</si>
  <si>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</si>
  <si>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</si>
  <si>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</si>
  <si>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</si>
  <si>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</si>
  <si>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</si>
  <si>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</si>
  <si>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</si>
  <si>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</si>
  <si>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</si>
  <si>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</t>
  </si>
  <si>
    <t>Jihovýchod</t>
  </si>
  <si>
    <t>Jeseník</t>
  </si>
  <si>
    <t>Olomouc</t>
  </si>
  <si>
    <t>Prostějov</t>
  </si>
  <si>
    <t>Přerov</t>
  </si>
  <si>
    <t>Šumperk</t>
  </si>
  <si>
    <t>Olomoucký</t>
  </si>
  <si>
    <t>Kroměříž</t>
  </si>
  <si>
    <t>Uherské Hradiště</t>
  </si>
  <si>
    <t>Vsetín</t>
  </si>
  <si>
    <t>Zlín</t>
  </si>
  <si>
    <t>Zlínský</t>
  </si>
  <si>
    <t>Střední Morava</t>
  </si>
  <si>
    <t>Bruntál</t>
  </si>
  <si>
    <t>Frýdek-Místek</t>
  </si>
  <si>
    <t>Karviná</t>
  </si>
  <si>
    <t>Nový Jičín</t>
  </si>
  <si>
    <t>Opava</t>
  </si>
  <si>
    <t>Ostrava-město</t>
  </si>
  <si>
    <t>Moravskoslezský</t>
  </si>
  <si>
    <t>Moravskoslezsko</t>
  </si>
  <si>
    <t>ČR celkem</t>
  </si>
  <si>
    <t>ZÁRUKA 2015 - 2023 (M-záruky)</t>
  </si>
  <si>
    <t>Poskytnuté záruky v regionálním členění 
za období od 2. 1. 2016 do 30. 6. 2016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</si>
</sst>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,,"/>
    <numFmt numFmtId="165" formatCode="_-* #,##0.00\ [$€-1]_-;\-* #,##0.00\ [$€-1]_-;_-* &quot;-&quot;??\ [$€-1]_-"/>
    <numFmt numFmtId="166" formatCode="#,##0,"/>
    <numFmt numFmtId="167" formatCode="0.0"/>
    <numFmt numFmtId="168" formatCode="0.000000000,,"/>
    <numFmt numFmtId="169" formatCode="#,##0.0000"/>
    <numFmt numFmtId="170" formatCode="0.0%"/>
    <numFmt numFmtId="171" formatCode="0.000000,,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color indexed="8"/>
      <name val="Arial CE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9" fillId="38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9" borderId="6" applyNumberFormat="0" applyAlignment="0" applyProtection="0"/>
    <xf numFmtId="0" fontId="37" fillId="40" borderId="0" applyNumberFormat="0" applyBorder="0" applyAlignment="0" applyProtection="0"/>
    <xf numFmtId="0" fontId="17" fillId="13" borderId="1" applyNumberFormat="0" applyAlignment="0" applyProtection="0"/>
    <xf numFmtId="0" fontId="38" fillId="41" borderId="7" applyNumberFormat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43" fillId="43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44" borderId="12" applyNumberFormat="0" applyFont="0" applyAlignment="0" applyProtection="0"/>
    <xf numFmtId="0" fontId="21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6" borderId="0" applyNumberFormat="0" applyBorder="0" applyAlignment="0" applyProtection="0"/>
    <xf numFmtId="166" fontId="5" fillId="12" borderId="16">
      <alignment/>
      <protection/>
    </xf>
    <xf numFmtId="166" fontId="0" fillId="12" borderId="17">
      <alignment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3" fillId="8" borderId="17">
      <alignment/>
      <protection/>
    </xf>
    <xf numFmtId="0" fontId="23" fillId="0" borderId="18" applyNumberFormat="0" applyFill="0" applyAlignment="0" applyProtection="0"/>
    <xf numFmtId="0" fontId="47" fillId="47" borderId="19" applyNumberFormat="0" applyAlignment="0" applyProtection="0"/>
    <xf numFmtId="0" fontId="48" fillId="48" borderId="19" applyNumberFormat="0" applyAlignment="0" applyProtection="0"/>
    <xf numFmtId="0" fontId="49" fillId="48" borderId="20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5" fillId="0" borderId="16" xfId="208" applyNumberFormat="1" applyFont="1" applyFill="1" applyBorder="1" applyAlignment="1">
      <alignment vertical="center"/>
      <protection/>
    </xf>
    <xf numFmtId="164" fontId="26" fillId="0" borderId="16" xfId="208" applyNumberFormat="1" applyFont="1" applyFill="1" applyBorder="1" applyAlignment="1">
      <alignment vertical="center"/>
      <protection/>
    </xf>
    <xf numFmtId="164" fontId="5" fillId="55" borderId="16" xfId="208" applyNumberFormat="1" applyFont="1" applyFill="1" applyBorder="1" applyAlignment="1">
      <alignment vertical="center"/>
      <protection/>
    </xf>
    <xf numFmtId="0" fontId="2" fillId="55" borderId="0" xfId="208" applyFont="1" applyFill="1" applyAlignment="1">
      <alignment vertical="center"/>
      <protection/>
    </xf>
    <xf numFmtId="0" fontId="4" fillId="55" borderId="0" xfId="208" applyFont="1" applyFill="1" applyAlignment="1">
      <alignment vertical="center"/>
      <protection/>
    </xf>
    <xf numFmtId="0" fontId="27" fillId="55" borderId="0" xfId="208" applyFont="1" applyFill="1" applyAlignment="1">
      <alignment vertical="center"/>
      <protection/>
    </xf>
    <xf numFmtId="0" fontId="0" fillId="55" borderId="0" xfId="208" applyFill="1">
      <alignment/>
      <protection/>
    </xf>
    <xf numFmtId="0" fontId="0" fillId="55" borderId="16" xfId="208" applyFill="1" applyBorder="1" applyAlignment="1">
      <alignment horizontal="center" vertical="center" wrapText="1"/>
      <protection/>
    </xf>
    <xf numFmtId="0" fontId="26" fillId="55" borderId="16" xfId="208" applyFont="1" applyFill="1" applyBorder="1" applyAlignment="1">
      <alignment horizontal="center" vertical="center" wrapText="1"/>
      <protection/>
    </xf>
    <xf numFmtId="0" fontId="0" fillId="55" borderId="0" xfId="208" applyFill="1" applyAlignment="1">
      <alignment vertical="center" wrapText="1"/>
      <protection/>
    </xf>
    <xf numFmtId="0" fontId="0" fillId="55" borderId="16" xfId="208" applyFont="1" applyFill="1" applyBorder="1" applyAlignment="1">
      <alignment vertical="center" wrapText="1"/>
      <protection/>
    </xf>
    <xf numFmtId="0" fontId="0" fillId="55" borderId="0" xfId="208" applyFont="1" applyFill="1" applyAlignment="1">
      <alignment vertical="center" wrapText="1"/>
      <protection/>
    </xf>
    <xf numFmtId="0" fontId="2" fillId="55" borderId="21" xfId="208" applyFont="1" applyFill="1" applyBorder="1" applyAlignment="1">
      <alignment horizontal="left" vertical="center"/>
      <protection/>
    </xf>
    <xf numFmtId="0" fontId="2" fillId="55" borderId="16" xfId="208" applyFont="1" applyFill="1" applyBorder="1" applyAlignment="1">
      <alignment horizontal="center" vertical="center"/>
      <protection/>
    </xf>
    <xf numFmtId="164" fontId="2" fillId="55" borderId="16" xfId="208" applyNumberFormat="1" applyFont="1" applyFill="1" applyBorder="1" applyAlignment="1">
      <alignment vertical="center"/>
      <protection/>
    </xf>
    <xf numFmtId="168" fontId="27" fillId="55" borderId="0" xfId="208" applyNumberFormat="1" applyFont="1" applyFill="1" applyAlignment="1">
      <alignment vertical="center"/>
      <protection/>
    </xf>
    <xf numFmtId="0" fontId="27" fillId="55" borderId="0" xfId="208" applyFont="1" applyFill="1" applyAlignment="1">
      <alignment vertical="center" wrapText="1"/>
      <protection/>
    </xf>
    <xf numFmtId="0" fontId="27" fillId="55" borderId="0" xfId="208" applyFont="1" applyFill="1">
      <alignment/>
      <protection/>
    </xf>
    <xf numFmtId="0" fontId="3" fillId="55" borderId="21" xfId="208" applyFont="1" applyFill="1" applyBorder="1" applyAlignment="1">
      <alignment horizontal="left" vertical="center"/>
      <protection/>
    </xf>
    <xf numFmtId="0" fontId="3" fillId="55" borderId="16" xfId="208" applyFont="1" applyFill="1" applyBorder="1" applyAlignment="1">
      <alignment horizontal="center" vertical="center"/>
      <protection/>
    </xf>
    <xf numFmtId="164" fontId="3" fillId="55" borderId="16" xfId="208" applyNumberFormat="1" applyFont="1" applyFill="1" applyBorder="1" applyAlignment="1">
      <alignment vertical="center"/>
      <protection/>
    </xf>
    <xf numFmtId="164" fontId="0" fillId="55" borderId="0" xfId="208" applyNumberFormat="1" applyFont="1" applyFill="1" applyAlignment="1">
      <alignment vertical="center"/>
      <protection/>
    </xf>
    <xf numFmtId="0" fontId="0" fillId="55" borderId="0" xfId="208" applyFont="1" applyFill="1" applyAlignment="1">
      <alignment vertical="center"/>
      <protection/>
    </xf>
    <xf numFmtId="0" fontId="0" fillId="55" borderId="0" xfId="208" applyFont="1" applyFill="1">
      <alignment/>
      <protection/>
    </xf>
    <xf numFmtId="164" fontId="25" fillId="55" borderId="16" xfId="208" applyNumberFormat="1" applyFont="1" applyFill="1" applyBorder="1" applyAlignment="1">
      <alignment vertical="center"/>
      <protection/>
    </xf>
    <xf numFmtId="164" fontId="27" fillId="55" borderId="16" xfId="208" applyNumberFormat="1" applyFont="1" applyFill="1" applyBorder="1" applyAlignment="1">
      <alignment vertical="center"/>
      <protection/>
    </xf>
    <xf numFmtId="0" fontId="5" fillId="55" borderId="16" xfId="208" applyFont="1" applyFill="1" applyBorder="1" applyAlignment="1">
      <alignment vertical="center"/>
      <protection/>
    </xf>
    <xf numFmtId="0" fontId="5" fillId="55" borderId="16" xfId="208" applyFont="1" applyFill="1" applyBorder="1" applyAlignment="1">
      <alignment horizontal="center" vertical="center" wrapText="1"/>
      <protection/>
    </xf>
    <xf numFmtId="0" fontId="5" fillId="55" borderId="16" xfId="208" applyFont="1" applyFill="1" applyBorder="1" applyAlignment="1">
      <alignment horizontal="center" vertical="center"/>
      <protection/>
    </xf>
    <xf numFmtId="164" fontId="26" fillId="55" borderId="16" xfId="208" applyNumberFormat="1" applyFont="1" applyFill="1" applyBorder="1" applyAlignment="1">
      <alignment vertical="center"/>
      <protection/>
    </xf>
    <xf numFmtId="4" fontId="0" fillId="55" borderId="0" xfId="208" applyNumberFormat="1" applyFill="1" applyAlignment="1">
      <alignment vertical="center"/>
      <protection/>
    </xf>
    <xf numFmtId="164" fontId="0" fillId="55" borderId="16" xfId="208" applyNumberFormat="1" applyFont="1" applyFill="1" applyBorder="1" applyAlignment="1">
      <alignment vertical="center"/>
      <protection/>
    </xf>
    <xf numFmtId="0" fontId="0" fillId="55" borderId="0" xfId="208" applyFill="1" applyAlignment="1">
      <alignment vertical="center"/>
      <protection/>
    </xf>
    <xf numFmtId="4" fontId="0" fillId="55" borderId="0" xfId="208" applyNumberFormat="1" applyFont="1" applyFill="1" applyAlignment="1">
      <alignment vertical="center"/>
      <protection/>
    </xf>
    <xf numFmtId="0" fontId="6" fillId="55" borderId="0" xfId="208" applyFont="1" applyFill="1" applyAlignment="1">
      <alignment vertical="center"/>
      <protection/>
    </xf>
    <xf numFmtId="164" fontId="27" fillId="55" borderId="0" xfId="208" applyNumberFormat="1" applyFont="1" applyFill="1" applyAlignment="1">
      <alignment vertical="center"/>
      <protection/>
    </xf>
    <xf numFmtId="0" fontId="0" fillId="55" borderId="16" xfId="208" applyFont="1" applyFill="1" applyBorder="1" applyAlignment="1">
      <alignment vertical="center"/>
      <protection/>
    </xf>
    <xf numFmtId="0" fontId="0" fillId="55" borderId="16" xfId="208" applyFont="1" applyFill="1" applyBorder="1" applyAlignment="1">
      <alignment horizontal="center" vertical="center"/>
      <protection/>
    </xf>
    <xf numFmtId="169" fontId="0" fillId="55" borderId="0" xfId="208" applyNumberFormat="1" applyFill="1" applyAlignment="1">
      <alignment vertical="center"/>
      <protection/>
    </xf>
    <xf numFmtId="164" fontId="0" fillId="55" borderId="16" xfId="208" applyNumberFormat="1" applyFill="1" applyBorder="1" applyAlignment="1">
      <alignment vertical="center"/>
      <protection/>
    </xf>
    <xf numFmtId="0" fontId="3" fillId="55" borderId="0" xfId="208" applyFont="1" applyFill="1" applyAlignment="1">
      <alignment vertical="center"/>
      <protection/>
    </xf>
    <xf numFmtId="0" fontId="3" fillId="55" borderId="0" xfId="208" applyFont="1" applyFill="1">
      <alignment/>
      <protection/>
    </xf>
    <xf numFmtId="0" fontId="28" fillId="55" borderId="22" xfId="208" applyFont="1" applyFill="1" applyBorder="1" applyAlignment="1">
      <alignment vertical="center"/>
      <protection/>
    </xf>
    <xf numFmtId="0" fontId="28" fillId="55" borderId="21" xfId="208" applyFont="1" applyFill="1" applyBorder="1" applyAlignment="1">
      <alignment vertical="center"/>
      <protection/>
    </xf>
    <xf numFmtId="164" fontId="28" fillId="55" borderId="16" xfId="208" applyNumberFormat="1" applyFont="1" applyFill="1" applyBorder="1" applyAlignment="1">
      <alignment vertical="center"/>
      <protection/>
    </xf>
    <xf numFmtId="0" fontId="25" fillId="55" borderId="16" xfId="208" applyFont="1" applyFill="1" applyBorder="1" applyAlignment="1">
      <alignment horizontal="center" vertical="center"/>
      <protection/>
    </xf>
    <xf numFmtId="170" fontId="25" fillId="55" borderId="16" xfId="322" applyNumberFormat="1" applyFont="1" applyFill="1" applyBorder="1" applyAlignment="1">
      <alignment vertical="center"/>
    </xf>
    <xf numFmtId="4" fontId="27" fillId="55" borderId="0" xfId="208" applyNumberFormat="1" applyFont="1" applyFill="1" applyAlignment="1">
      <alignment vertical="center"/>
      <protection/>
    </xf>
    <xf numFmtId="0" fontId="5" fillId="55" borderId="0" xfId="208" applyFont="1" applyFill="1" applyAlignment="1">
      <alignment vertical="center"/>
      <protection/>
    </xf>
    <xf numFmtId="0" fontId="26" fillId="55" borderId="0" xfId="208" applyFont="1" applyFill="1" applyAlignment="1">
      <alignment vertical="center"/>
      <protection/>
    </xf>
    <xf numFmtId="164" fontId="0" fillId="55" borderId="0" xfId="208" applyNumberFormat="1" applyFill="1" applyAlignment="1">
      <alignment vertical="center"/>
      <protection/>
    </xf>
    <xf numFmtId="164" fontId="26" fillId="55" borderId="0" xfId="208" applyNumberFormat="1" applyFont="1" applyFill="1" applyAlignment="1">
      <alignment vertical="center"/>
      <protection/>
    </xf>
    <xf numFmtId="7" fontId="29" fillId="55" borderId="0" xfId="194" applyNumberFormat="1" applyFont="1" applyFill="1" applyAlignment="1">
      <alignment vertical="center"/>
      <protection/>
    </xf>
    <xf numFmtId="0" fontId="29" fillId="55" borderId="0" xfId="194" applyFont="1" applyFill="1" applyAlignment="1">
      <alignment vertical="center"/>
      <protection/>
    </xf>
    <xf numFmtId="164" fontId="4" fillId="55" borderId="16" xfId="208" applyNumberFormat="1" applyFont="1" applyFill="1" applyBorder="1" applyAlignment="1">
      <alignment vertical="center"/>
      <protection/>
    </xf>
    <xf numFmtId="164" fontId="5" fillId="21" borderId="16" xfId="208" applyNumberFormat="1" applyFont="1" applyFill="1" applyBorder="1" applyAlignment="1">
      <alignment vertical="center"/>
      <protection/>
    </xf>
    <xf numFmtId="164" fontId="26" fillId="21" borderId="16" xfId="208" applyNumberFormat="1" applyFont="1" applyFill="1" applyBorder="1" applyAlignment="1">
      <alignment vertical="center"/>
      <protection/>
    </xf>
    <xf numFmtId="167" fontId="0" fillId="55" borderId="0" xfId="208" applyNumberFormat="1" applyFill="1" applyAlignment="1">
      <alignment vertical="center"/>
      <protection/>
    </xf>
    <xf numFmtId="0" fontId="31" fillId="0" borderId="23" xfId="0" applyFont="1" applyBorder="1" applyAlignment="1">
      <alignment horizontal="centerContinuous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Continuous" vertical="center"/>
    </xf>
    <xf numFmtId="0" fontId="31" fillId="0" borderId="23" xfId="0" applyFont="1" applyBorder="1" applyAlignment="1">
      <alignment horizontal="centerContinuous" vertical="center" wrapText="1"/>
    </xf>
    <xf numFmtId="0" fontId="31" fillId="0" borderId="29" xfId="0" applyFont="1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167" fontId="5" fillId="0" borderId="33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" fontId="4" fillId="0" borderId="36" xfId="0" applyNumberFormat="1" applyFont="1" applyBorder="1" applyAlignment="1">
      <alignment vertical="center"/>
    </xf>
    <xf numFmtId="167" fontId="4" fillId="0" borderId="37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7" fontId="4" fillId="0" borderId="38" xfId="0" applyNumberFormat="1" applyFont="1" applyBorder="1" applyAlignment="1">
      <alignment vertical="center"/>
    </xf>
    <xf numFmtId="0" fontId="4" fillId="42" borderId="35" xfId="0" applyFont="1" applyFill="1" applyBorder="1" applyAlignment="1">
      <alignment vertical="center"/>
    </xf>
    <xf numFmtId="1" fontId="4" fillId="42" borderId="36" xfId="0" applyNumberFormat="1" applyFont="1" applyFill="1" applyBorder="1" applyAlignment="1">
      <alignment vertical="center"/>
    </xf>
    <xf numFmtId="167" fontId="4" fillId="42" borderId="37" xfId="0" applyNumberFormat="1" applyFont="1" applyFill="1" applyBorder="1" applyAlignment="1">
      <alignment vertical="center"/>
    </xf>
    <xf numFmtId="164" fontId="4" fillId="42" borderId="37" xfId="0" applyNumberFormat="1" applyFont="1" applyFill="1" applyBorder="1" applyAlignment="1">
      <alignment vertical="center"/>
    </xf>
    <xf numFmtId="167" fontId="4" fillId="42" borderId="38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1" fontId="4" fillId="26" borderId="39" xfId="0" applyNumberFormat="1" applyFont="1" applyFill="1" applyBorder="1" applyAlignment="1">
      <alignment horizontal="center" vertical="center"/>
    </xf>
    <xf numFmtId="1" fontId="4" fillId="26" borderId="40" xfId="0" applyNumberFormat="1" applyFont="1" applyFill="1" applyBorder="1" applyAlignment="1">
      <alignment horizontal="center" vertical="center"/>
    </xf>
    <xf numFmtId="1" fontId="4" fillId="26" borderId="41" xfId="0" applyNumberFormat="1" applyFont="1" applyFill="1" applyBorder="1" applyAlignment="1">
      <alignment horizontal="center" vertical="center"/>
    </xf>
    <xf numFmtId="1" fontId="4" fillId="26" borderId="42" xfId="0" applyNumberFormat="1" applyFont="1" applyFill="1" applyBorder="1" applyAlignment="1">
      <alignment horizontal="center" vertical="center"/>
    </xf>
    <xf numFmtId="1" fontId="4" fillId="26" borderId="43" xfId="0" applyNumberFormat="1" applyFont="1" applyFill="1" applyBorder="1" applyAlignment="1">
      <alignment horizontal="center" vertical="center"/>
    </xf>
    <xf numFmtId="1" fontId="4" fillId="26" borderId="29" xfId="0" applyNumberFormat="1" applyFont="1" applyFill="1" applyBorder="1" applyAlignment="1">
      <alignment horizontal="center" vertical="center"/>
    </xf>
    <xf numFmtId="0" fontId="25" fillId="55" borderId="22" xfId="208" applyFont="1" applyFill="1" applyBorder="1" applyAlignment="1">
      <alignment horizontal="left" vertical="center"/>
      <protection/>
    </xf>
    <xf numFmtId="0" fontId="25" fillId="55" borderId="21" xfId="208" applyFont="1" applyFill="1" applyBorder="1" applyAlignment="1">
      <alignment horizontal="left" vertical="center"/>
      <protection/>
    </xf>
    <xf numFmtId="0" fontId="0" fillId="55" borderId="22" xfId="208" applyFont="1" applyFill="1" applyBorder="1" applyAlignment="1">
      <alignment horizontal="left" vertical="center" wrapText="1"/>
      <protection/>
    </xf>
    <xf numFmtId="0" fontId="0" fillId="55" borderId="44" xfId="208" applyFont="1" applyFill="1" applyBorder="1" applyAlignment="1">
      <alignment horizontal="left" vertical="center" wrapText="1"/>
      <protection/>
    </xf>
    <xf numFmtId="0" fontId="0" fillId="55" borderId="21" xfId="208" applyFont="1" applyFill="1" applyBorder="1" applyAlignment="1">
      <alignment horizontal="left" vertical="center" wrapText="1"/>
      <protection/>
    </xf>
    <xf numFmtId="0" fontId="2" fillId="55" borderId="22" xfId="208" applyFont="1" applyFill="1" applyBorder="1" applyAlignment="1">
      <alignment horizontal="left" vertical="center"/>
      <protection/>
    </xf>
    <xf numFmtId="0" fontId="2" fillId="55" borderId="21" xfId="208" applyFont="1" applyFill="1" applyBorder="1" applyAlignment="1">
      <alignment horizontal="left" vertical="center"/>
      <protection/>
    </xf>
    <xf numFmtId="0" fontId="3" fillId="55" borderId="22" xfId="208" applyFont="1" applyFill="1" applyBorder="1" applyAlignment="1">
      <alignment horizontal="left" vertical="center"/>
      <protection/>
    </xf>
    <xf numFmtId="0" fontId="3" fillId="55" borderId="21" xfId="208" applyFont="1" applyFill="1" applyBorder="1" applyAlignment="1">
      <alignment horizontal="left" vertical="center"/>
      <protection/>
    </xf>
    <xf numFmtId="0" fontId="0" fillId="55" borderId="45" xfId="208" applyFont="1" applyFill="1" applyBorder="1" applyAlignment="1">
      <alignment horizontal="left" vertical="center" wrapText="1"/>
      <protection/>
    </xf>
    <xf numFmtId="0" fontId="0" fillId="55" borderId="46" xfId="208" applyFont="1" applyFill="1" applyBorder="1" applyAlignment="1">
      <alignment horizontal="left" vertical="center" wrapText="1"/>
      <protection/>
    </xf>
    <xf numFmtId="0" fontId="0" fillId="55" borderId="33" xfId="208" applyFont="1" applyFill="1" applyBorder="1" applyAlignment="1">
      <alignment horizontal="left" vertical="center" wrapText="1"/>
      <protection/>
    </xf>
    <xf numFmtId="1" fontId="4" fillId="56" borderId="36" xfId="0" applyNumberFormat="1" applyFont="1" applyFill="1" applyBorder="1" applyAlignment="1">
      <alignment vertical="center"/>
    </xf>
  </cellXfs>
  <cellStyles count="34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elkem" xfId="71"/>
    <cellStyle name="Comma" xfId="72"/>
    <cellStyle name="čárky 2" xfId="73"/>
    <cellStyle name="čárky 2 2" xfId="74"/>
    <cellStyle name="čárky 3" xfId="75"/>
    <cellStyle name="čárky 3 2" xfId="76"/>
    <cellStyle name="čárky 3 2 2" xfId="77"/>
    <cellStyle name="Comma [0]" xfId="78"/>
    <cellStyle name="Euro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Hypertextový odkaz 2" xfId="86"/>
    <cellStyle name="Check Cell" xfId="87"/>
    <cellStyle name="Chybně" xfId="88"/>
    <cellStyle name="Input" xfId="89"/>
    <cellStyle name="Kontrolní buňka" xfId="90"/>
    <cellStyle name="Linked Cell" xfId="91"/>
    <cellStyle name="Currency" xfId="92"/>
    <cellStyle name="Currency [0]" xfId="93"/>
    <cellStyle name="Nadpis 1" xfId="94"/>
    <cellStyle name="Nadpis 2" xfId="95"/>
    <cellStyle name="Nadpis 3" xfId="96"/>
    <cellStyle name="Nadpis 4" xfId="97"/>
    <cellStyle name="Název" xfId="98"/>
    <cellStyle name="Neutral" xfId="99"/>
    <cellStyle name="Neutrální" xfId="100"/>
    <cellStyle name="normální 10" xfId="101"/>
    <cellStyle name="normální 100" xfId="102"/>
    <cellStyle name="normální 101" xfId="103"/>
    <cellStyle name="normální 102" xfId="104"/>
    <cellStyle name="normální 103" xfId="105"/>
    <cellStyle name="normální 104" xfId="106"/>
    <cellStyle name="normální 105" xfId="107"/>
    <cellStyle name="normální 106" xfId="108"/>
    <cellStyle name="normální 107" xfId="109"/>
    <cellStyle name="normální 108" xfId="110"/>
    <cellStyle name="normální 109" xfId="111"/>
    <cellStyle name="normální 11" xfId="112"/>
    <cellStyle name="normální 11 2" xfId="113"/>
    <cellStyle name="normální 11 2 2" xfId="114"/>
    <cellStyle name="normální 11 2 3" xfId="115"/>
    <cellStyle name="normální 11 2 3 2" xfId="116"/>
    <cellStyle name="normální 11 2 3 2 2" xfId="117"/>
    <cellStyle name="normální 11 2 3 2 2 2" xfId="118"/>
    <cellStyle name="normální 11 3" xfId="119"/>
    <cellStyle name="normální 110" xfId="120"/>
    <cellStyle name="normální 111" xfId="121"/>
    <cellStyle name="normální 112" xfId="122"/>
    <cellStyle name="normální 113" xfId="123"/>
    <cellStyle name="normální 114" xfId="124"/>
    <cellStyle name="normální 115" xfId="125"/>
    <cellStyle name="normální 116" xfId="126"/>
    <cellStyle name="normální 117" xfId="127"/>
    <cellStyle name="normální 118" xfId="128"/>
    <cellStyle name="normální 118 2" xfId="129"/>
    <cellStyle name="normální 118 2 2" xfId="130"/>
    <cellStyle name="normální 119" xfId="131"/>
    <cellStyle name="normální 12" xfId="132"/>
    <cellStyle name="normální 12 2" xfId="133"/>
    <cellStyle name="normální 120" xfId="134"/>
    <cellStyle name="normální 121" xfId="135"/>
    <cellStyle name="normální 122" xfId="136"/>
    <cellStyle name="normální 123" xfId="137"/>
    <cellStyle name="normální 124" xfId="138"/>
    <cellStyle name="normální 125" xfId="139"/>
    <cellStyle name="normální 126" xfId="140"/>
    <cellStyle name="normální 127" xfId="141"/>
    <cellStyle name="normální 128" xfId="142"/>
    <cellStyle name="normální 129" xfId="143"/>
    <cellStyle name="normální 13" xfId="144"/>
    <cellStyle name="normální 13 2" xfId="145"/>
    <cellStyle name="normální 130" xfId="146"/>
    <cellStyle name="normální 131" xfId="147"/>
    <cellStyle name="normální 132" xfId="148"/>
    <cellStyle name="normální 133" xfId="149"/>
    <cellStyle name="normální 134" xfId="150"/>
    <cellStyle name="normální 135" xfId="151"/>
    <cellStyle name="normální 135 2" xfId="152"/>
    <cellStyle name="normální 136" xfId="153"/>
    <cellStyle name="normální 137" xfId="154"/>
    <cellStyle name="normální 138" xfId="155"/>
    <cellStyle name="normální 139" xfId="156"/>
    <cellStyle name="normální 14" xfId="157"/>
    <cellStyle name="normální 14 2" xfId="158"/>
    <cellStyle name="normální 140" xfId="159"/>
    <cellStyle name="normální 141" xfId="160"/>
    <cellStyle name="normální 142" xfId="161"/>
    <cellStyle name="normální 143" xfId="162"/>
    <cellStyle name="normální 143 2" xfId="163"/>
    <cellStyle name="normální 144" xfId="164"/>
    <cellStyle name="normální 145" xfId="165"/>
    <cellStyle name="normální 146" xfId="166"/>
    <cellStyle name="normální 147" xfId="167"/>
    <cellStyle name="normální 148" xfId="168"/>
    <cellStyle name="normální 149" xfId="169"/>
    <cellStyle name="normální 15" xfId="170"/>
    <cellStyle name="normální 15 2" xfId="171"/>
    <cellStyle name="normální 150" xfId="172"/>
    <cellStyle name="normální 151" xfId="173"/>
    <cellStyle name="normální 16" xfId="174"/>
    <cellStyle name="normální 16 2" xfId="175"/>
    <cellStyle name="normální 16 2 2" xfId="176"/>
    <cellStyle name="normální 16 2 2 2" xfId="177"/>
    <cellStyle name="normální 16 2 2 2 2" xfId="178"/>
    <cellStyle name="normální 16 2 2 2 3" xfId="179"/>
    <cellStyle name="normální 16 2 2 2 3 2" xfId="180"/>
    <cellStyle name="normální 16 2 2 2 3 2 2" xfId="181"/>
    <cellStyle name="normální 16 2 2 2 3 2 3" xfId="182"/>
    <cellStyle name="normální 16 2 2 2 3 2 3 2" xfId="183"/>
    <cellStyle name="normální 16 2 2 3" xfId="184"/>
    <cellStyle name="normální 16 2 3" xfId="185"/>
    <cellStyle name="normální 16 3" xfId="186"/>
    <cellStyle name="normální 17" xfId="187"/>
    <cellStyle name="normální 17 2" xfId="188"/>
    <cellStyle name="normální 18" xfId="189"/>
    <cellStyle name="normální 18 2" xfId="190"/>
    <cellStyle name="normální 19" xfId="191"/>
    <cellStyle name="normální 19 2" xfId="192"/>
    <cellStyle name="normální 19 3" xfId="193"/>
    <cellStyle name="normální 2" xfId="194"/>
    <cellStyle name="normální 2 2" xfId="195"/>
    <cellStyle name="normální 20" xfId="196"/>
    <cellStyle name="normální 20 2" xfId="197"/>
    <cellStyle name="normální 21" xfId="198"/>
    <cellStyle name="normální 22" xfId="199"/>
    <cellStyle name="normální 23" xfId="200"/>
    <cellStyle name="normální 24" xfId="201"/>
    <cellStyle name="normální 25" xfId="202"/>
    <cellStyle name="normální 26" xfId="203"/>
    <cellStyle name="normální 27" xfId="204"/>
    <cellStyle name="normální 28" xfId="205"/>
    <cellStyle name="normální 29" xfId="206"/>
    <cellStyle name="normální 3" xfId="207"/>
    <cellStyle name="normální 3 2" xfId="208"/>
    <cellStyle name="normální 30" xfId="209"/>
    <cellStyle name="normální 31" xfId="210"/>
    <cellStyle name="normální 32" xfId="211"/>
    <cellStyle name="normální 33" xfId="212"/>
    <cellStyle name="normální 33 2" xfId="213"/>
    <cellStyle name="normální 33 2 2" xfId="214"/>
    <cellStyle name="normální 34" xfId="215"/>
    <cellStyle name="normální 35" xfId="216"/>
    <cellStyle name="normální 36" xfId="217"/>
    <cellStyle name="normální 36 2" xfId="218"/>
    <cellStyle name="normální 37" xfId="219"/>
    <cellStyle name="normální 38" xfId="220"/>
    <cellStyle name="normální 39" xfId="221"/>
    <cellStyle name="normální 4" xfId="222"/>
    <cellStyle name="normální 40" xfId="223"/>
    <cellStyle name="normální 41" xfId="224"/>
    <cellStyle name="normální 42" xfId="225"/>
    <cellStyle name="normální 42 2" xfId="226"/>
    <cellStyle name="normální 42 2 2" xfId="227"/>
    <cellStyle name="normální 42 2 2 2" xfId="228"/>
    <cellStyle name="normální 42 2 2 2 2" xfId="229"/>
    <cellStyle name="normální 43" xfId="230"/>
    <cellStyle name="normální 44" xfId="231"/>
    <cellStyle name="normální 45" xfId="232"/>
    <cellStyle name="normální 46" xfId="233"/>
    <cellStyle name="normální 47" xfId="234"/>
    <cellStyle name="normální 48" xfId="235"/>
    <cellStyle name="normální 49" xfId="236"/>
    <cellStyle name="normální 5" xfId="237"/>
    <cellStyle name="normální 50" xfId="238"/>
    <cellStyle name="normální 50 2" xfId="239"/>
    <cellStyle name="normální 51" xfId="240"/>
    <cellStyle name="normální 52" xfId="241"/>
    <cellStyle name="normální 52 2" xfId="242"/>
    <cellStyle name="normální 53" xfId="243"/>
    <cellStyle name="normální 54" xfId="244"/>
    <cellStyle name="normální 55" xfId="245"/>
    <cellStyle name="normální 56" xfId="246"/>
    <cellStyle name="normální 57" xfId="247"/>
    <cellStyle name="normální 58" xfId="248"/>
    <cellStyle name="normální 59" xfId="249"/>
    <cellStyle name="normální 6" xfId="250"/>
    <cellStyle name="normální 60" xfId="251"/>
    <cellStyle name="normální 61" xfId="252"/>
    <cellStyle name="normální 62" xfId="253"/>
    <cellStyle name="normální 63" xfId="254"/>
    <cellStyle name="normální 64" xfId="255"/>
    <cellStyle name="normální 65" xfId="256"/>
    <cellStyle name="normální 65 2" xfId="257"/>
    <cellStyle name="normální 66" xfId="258"/>
    <cellStyle name="normální 67" xfId="259"/>
    <cellStyle name="normální 67 2" xfId="260"/>
    <cellStyle name="normální 67 3" xfId="261"/>
    <cellStyle name="normální 67 3 2" xfId="262"/>
    <cellStyle name="normální 68" xfId="263"/>
    <cellStyle name="normální 69" xfId="264"/>
    <cellStyle name="normální 7" xfId="265"/>
    <cellStyle name="normální 7 2" xfId="266"/>
    <cellStyle name="normální 70" xfId="267"/>
    <cellStyle name="normální 70 2" xfId="268"/>
    <cellStyle name="normální 71" xfId="269"/>
    <cellStyle name="normální 72" xfId="270"/>
    <cellStyle name="normální 73" xfId="271"/>
    <cellStyle name="normální 74" xfId="272"/>
    <cellStyle name="normální 75" xfId="273"/>
    <cellStyle name="normální 76" xfId="274"/>
    <cellStyle name="normální 77" xfId="275"/>
    <cellStyle name="normální 78" xfId="276"/>
    <cellStyle name="normální 79" xfId="277"/>
    <cellStyle name="normální 8" xfId="278"/>
    <cellStyle name="normální 8 2" xfId="279"/>
    <cellStyle name="normální 80" xfId="280"/>
    <cellStyle name="normální 81" xfId="281"/>
    <cellStyle name="normální 82" xfId="282"/>
    <cellStyle name="normální 83" xfId="283"/>
    <cellStyle name="normální 84" xfId="284"/>
    <cellStyle name="normální 85" xfId="285"/>
    <cellStyle name="normální 86" xfId="286"/>
    <cellStyle name="normální 87" xfId="287"/>
    <cellStyle name="normální 87 2" xfId="288"/>
    <cellStyle name="normální 88" xfId="289"/>
    <cellStyle name="normální 89" xfId="290"/>
    <cellStyle name="normální 9" xfId="291"/>
    <cellStyle name="normální 90" xfId="292"/>
    <cellStyle name="normální 91" xfId="293"/>
    <cellStyle name="normální 92" xfId="294"/>
    <cellStyle name="normální 93" xfId="295"/>
    <cellStyle name="normální 94" xfId="296"/>
    <cellStyle name="normální 95" xfId="297"/>
    <cellStyle name="normální 96" xfId="298"/>
    <cellStyle name="normální 97" xfId="299"/>
    <cellStyle name="normální 98" xfId="300"/>
    <cellStyle name="normální 99" xfId="301"/>
    <cellStyle name="Note" xfId="302"/>
    <cellStyle name="Output" xfId="303"/>
    <cellStyle name="Poznámka" xfId="304"/>
    <cellStyle name="Percent" xfId="305"/>
    <cellStyle name="procent 10" xfId="306"/>
    <cellStyle name="procent 10 2" xfId="307"/>
    <cellStyle name="procent 11" xfId="308"/>
    <cellStyle name="procent 11 2" xfId="309"/>
    <cellStyle name="procent 12" xfId="310"/>
    <cellStyle name="procent 12 2" xfId="311"/>
    <cellStyle name="procent 13" xfId="312"/>
    <cellStyle name="procent 13 2" xfId="313"/>
    <cellStyle name="procent 14" xfId="314"/>
    <cellStyle name="procent 14 2" xfId="315"/>
    <cellStyle name="procent 15" xfId="316"/>
    <cellStyle name="procent 16" xfId="317"/>
    <cellStyle name="procent 17" xfId="318"/>
    <cellStyle name="procent 18" xfId="319"/>
    <cellStyle name="procent 19" xfId="320"/>
    <cellStyle name="procent 2" xfId="321"/>
    <cellStyle name="procent 2 2" xfId="322"/>
    <cellStyle name="procent 20" xfId="323"/>
    <cellStyle name="procent 21" xfId="324"/>
    <cellStyle name="procent 3" xfId="325"/>
    <cellStyle name="procent 3 2" xfId="326"/>
    <cellStyle name="procent 4" xfId="327"/>
    <cellStyle name="procent 5" xfId="328"/>
    <cellStyle name="procent 6" xfId="329"/>
    <cellStyle name="procent 7" xfId="330"/>
    <cellStyle name="procent 7 2" xfId="331"/>
    <cellStyle name="procent 8" xfId="332"/>
    <cellStyle name="procent 9" xfId="333"/>
    <cellStyle name="procent 9 2" xfId="334"/>
    <cellStyle name="Propojená buňka" xfId="335"/>
    <cellStyle name="Správně" xfId="336"/>
    <cellStyle name="stredny_s" xfId="337"/>
    <cellStyle name="svetly_s" xfId="338"/>
    <cellStyle name="Text upozornění" xfId="339"/>
    <cellStyle name="Title" xfId="340"/>
    <cellStyle name="tmavy_s" xfId="341"/>
    <cellStyle name="Total" xfId="342"/>
    <cellStyle name="Vstup" xfId="343"/>
    <cellStyle name="Výpočet" xfId="344"/>
    <cellStyle name="Výstup" xfId="345"/>
    <cellStyle name="Vysvětlující text" xfId="346"/>
    <cellStyle name="Warning Text" xfId="347"/>
    <cellStyle name="Zvýraznění 1" xfId="348"/>
    <cellStyle name="Zvýraznění 2" xfId="349"/>
    <cellStyle name="Zvýraznění 3" xfId="350"/>
    <cellStyle name="Zvýraznění 4" xfId="351"/>
    <cellStyle name="Zvýraznění 5" xfId="352"/>
    <cellStyle name="Zvýraznění 6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5\Zpravy_y\ZPRAVY_Y\HLASENI\98\REKONSTR\DZD\zadosti-DZD-s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Alena\Hodnocen&#237;%20FOP\2005\0305\ZPRAVY_Y\HLASENI\98\REKONSTR\DZD\zadosti-DZD-s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Alena\Hodnocen&#237;%20FOP\2005\0305\ZPRAVY_Y\HLASENI\98\REKONSTR\DZD\zadosti-DZD-s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kumenty\HLASENI\98\UVOLNENI\DZD\zadosti-DZD-s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tos\Local%20Settings\Temporary%20Internet%20Files\OLK193\excel5\FINOP\FOP2004\ZPRAVY_Y\HLASENI\98\REKONSTR\DZD\zadosti-DZD-s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5\ZPRAVY_Y\ZPRAVY_Y\HLASENI\98\REKONSTR\DZD\zadosti-DZD-su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kumenty\HLASENI\98\REKONSTR\DZD\zadosti-DZD-su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excel5\ZPRAVY_Y\ZPRAVY_Y\HLASENI\98\REKONSTR\DZD\zadosti-DZD-su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bartos\Local%20Settings\Temporary%20Internet%20Files\OLK193\excel5\FINOP\FOP2004\ZPRAVY_Y\HLASENI\98\REKONSTR\DZD\zadosti-DZD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05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29.25390625" style="0" customWidth="1"/>
    <col min="3" max="3" width="9.00390625" style="0" customWidth="1"/>
    <col min="4" max="4" width="10.75390625" style="0" customWidth="1"/>
    <col min="6" max="6" width="8.75390625" style="0" customWidth="1"/>
    <col min="8" max="8" width="6.625" style="0" customWidth="1"/>
    <col min="16" max="17" width="8.875" style="0" customWidth="1"/>
  </cols>
  <sheetData>
    <row r="1" spans="1:7" ht="68.25" customHeight="1" thickBot="1">
      <c r="A1" s="85" t="s">
        <v>138</v>
      </c>
      <c r="B1" s="86"/>
      <c r="C1" s="86"/>
      <c r="D1" s="86"/>
      <c r="E1" s="86"/>
      <c r="F1" s="86"/>
      <c r="G1" s="86"/>
    </row>
    <row r="2" spans="1:7" ht="12.75">
      <c r="A2" s="62" t="s">
        <v>35</v>
      </c>
      <c r="B2" s="87" t="s">
        <v>137</v>
      </c>
      <c r="C2" s="88"/>
      <c r="D2" s="88"/>
      <c r="E2" s="88"/>
      <c r="F2" s="88"/>
      <c r="G2" s="89"/>
    </row>
    <row r="3" spans="1:7" ht="12.75">
      <c r="A3" s="63" t="s">
        <v>36</v>
      </c>
      <c r="B3" s="90"/>
      <c r="C3" s="91"/>
      <c r="D3" s="91"/>
      <c r="E3" s="91"/>
      <c r="F3" s="91"/>
      <c r="G3" s="92"/>
    </row>
    <row r="4" spans="1:7" ht="12.75">
      <c r="A4" s="64" t="s">
        <v>37</v>
      </c>
      <c r="B4" s="65" t="s">
        <v>1</v>
      </c>
      <c r="C4" s="59"/>
      <c r="D4" s="59" t="s">
        <v>0</v>
      </c>
      <c r="E4" s="59"/>
      <c r="F4" s="66" t="s">
        <v>38</v>
      </c>
      <c r="G4" s="67"/>
    </row>
    <row r="5" spans="1:7" ht="13.5" thickBot="1">
      <c r="A5" s="68"/>
      <c r="B5" s="69" t="s">
        <v>34</v>
      </c>
      <c r="C5" s="60" t="s">
        <v>33</v>
      </c>
      <c r="D5" s="60" t="s">
        <v>4</v>
      </c>
      <c r="E5" s="60" t="s">
        <v>33</v>
      </c>
      <c r="F5" s="60" t="s">
        <v>4</v>
      </c>
      <c r="G5" s="61" t="s">
        <v>33</v>
      </c>
    </row>
    <row r="6" spans="1:7" ht="13.5" thickBot="1">
      <c r="A6" s="70" t="s">
        <v>39</v>
      </c>
      <c r="B6" s="71">
        <v>292</v>
      </c>
      <c r="C6" s="72">
        <f aca="true" t="shared" si="0" ref="C6:C69">IF(B$105=0,0,(B6/B$105)*100)</f>
        <v>33.83545770567787</v>
      </c>
      <c r="D6" s="73">
        <v>526189650</v>
      </c>
      <c r="E6" s="72">
        <f aca="true" t="shared" si="1" ref="E6:E69">IF(D$105=0,0,(D6/D$105)*100)</f>
        <v>32.090350469593304</v>
      </c>
      <c r="F6" s="73">
        <v>751699500</v>
      </c>
      <c r="G6" s="74">
        <f aca="true" t="shared" si="2" ref="G6:G69">IF(F$105=0,0,(F6/F$105)*100)</f>
        <v>32.0903505106918</v>
      </c>
    </row>
    <row r="7" spans="1:7" ht="13.5" thickBot="1">
      <c r="A7" s="75" t="s">
        <v>40</v>
      </c>
      <c r="B7" s="76">
        <f>SUM(B6:B6)</f>
        <v>292</v>
      </c>
      <c r="C7" s="77">
        <f t="shared" si="0"/>
        <v>33.83545770567787</v>
      </c>
      <c r="D7" s="78">
        <f>SUM(D6:D6)</f>
        <v>526189650</v>
      </c>
      <c r="E7" s="77">
        <f t="shared" si="1"/>
        <v>32.090350469593304</v>
      </c>
      <c r="F7" s="78">
        <f>SUM(F6:F6)</f>
        <v>751699500</v>
      </c>
      <c r="G7" s="79">
        <f t="shared" si="2"/>
        <v>32.0903505106918</v>
      </c>
    </row>
    <row r="8" spans="1:7" ht="13.5" thickBot="1">
      <c r="A8" s="80" t="s">
        <v>7</v>
      </c>
      <c r="B8" s="81">
        <f>B$7</f>
        <v>292</v>
      </c>
      <c r="C8" s="82">
        <f t="shared" si="0"/>
        <v>33.83545770567787</v>
      </c>
      <c r="D8" s="83">
        <f>D$7</f>
        <v>526189650</v>
      </c>
      <c r="E8" s="82">
        <f t="shared" si="1"/>
        <v>32.090350469593304</v>
      </c>
      <c r="F8" s="83">
        <f>F$7</f>
        <v>751699500</v>
      </c>
      <c r="G8" s="84">
        <f t="shared" si="2"/>
        <v>32.0903505106918</v>
      </c>
    </row>
    <row r="9" spans="1:7" ht="12.75">
      <c r="A9" s="70" t="s">
        <v>41</v>
      </c>
      <c r="B9" s="71">
        <v>5</v>
      </c>
      <c r="C9" s="72">
        <f t="shared" si="0"/>
        <v>0.5793742757821553</v>
      </c>
      <c r="D9" s="73">
        <v>10098081</v>
      </c>
      <c r="E9" s="72">
        <f t="shared" si="1"/>
        <v>0.6158444172369054</v>
      </c>
      <c r="F9" s="73">
        <v>14425830</v>
      </c>
      <c r="G9" s="74">
        <f t="shared" si="2"/>
        <v>0.6158444180256247</v>
      </c>
    </row>
    <row r="10" spans="1:7" ht="12.75">
      <c r="A10" s="70" t="s">
        <v>42</v>
      </c>
      <c r="B10" s="71">
        <v>6</v>
      </c>
      <c r="C10" s="72">
        <f t="shared" si="0"/>
        <v>0.6952491309385863</v>
      </c>
      <c r="D10" s="73">
        <v>12980100</v>
      </c>
      <c r="E10" s="72">
        <f t="shared" si="1"/>
        <v>0.7916080411888909</v>
      </c>
      <c r="F10" s="73">
        <v>18543000</v>
      </c>
      <c r="G10" s="74">
        <f t="shared" si="2"/>
        <v>0.7916080422027127</v>
      </c>
    </row>
    <row r="11" spans="1:7" ht="12.75">
      <c r="A11" s="70" t="s">
        <v>43</v>
      </c>
      <c r="B11" s="71">
        <v>3</v>
      </c>
      <c r="C11" s="72">
        <f t="shared" si="0"/>
        <v>0.34762456546929316</v>
      </c>
      <c r="D11" s="73">
        <v>5600000</v>
      </c>
      <c r="E11" s="72">
        <f t="shared" si="1"/>
        <v>0.3415231801494433</v>
      </c>
      <c r="F11" s="73">
        <v>8000000</v>
      </c>
      <c r="G11" s="74">
        <f t="shared" si="2"/>
        <v>0.3415231805868361</v>
      </c>
    </row>
    <row r="12" spans="1:7" ht="12.75">
      <c r="A12" s="70" t="s">
        <v>44</v>
      </c>
      <c r="B12" s="71">
        <v>5</v>
      </c>
      <c r="C12" s="72">
        <f t="shared" si="0"/>
        <v>0.5793742757821553</v>
      </c>
      <c r="D12" s="73">
        <v>10290000</v>
      </c>
      <c r="E12" s="72">
        <f t="shared" si="1"/>
        <v>0.627548843524602</v>
      </c>
      <c r="F12" s="73">
        <v>14700000</v>
      </c>
      <c r="G12" s="74">
        <f t="shared" si="2"/>
        <v>0.6275488443283114</v>
      </c>
    </row>
    <row r="13" spans="1:7" ht="12.75">
      <c r="A13" s="70" t="s">
        <v>45</v>
      </c>
      <c r="B13" s="71">
        <v>2</v>
      </c>
      <c r="C13" s="72">
        <f t="shared" si="0"/>
        <v>0.2317497103128621</v>
      </c>
      <c r="D13" s="73">
        <v>3850000</v>
      </c>
      <c r="E13" s="72">
        <f t="shared" si="1"/>
        <v>0.23479718635274227</v>
      </c>
      <c r="F13" s="73">
        <v>5500000</v>
      </c>
      <c r="G13" s="74">
        <f t="shared" si="2"/>
        <v>0.2347971866534498</v>
      </c>
    </row>
    <row r="14" spans="1:7" ht="12.75">
      <c r="A14" s="70" t="s">
        <v>46</v>
      </c>
      <c r="B14" s="71">
        <v>4</v>
      </c>
      <c r="C14" s="72">
        <f t="shared" si="0"/>
        <v>0.4634994206257242</v>
      </c>
      <c r="D14" s="73">
        <v>6195000</v>
      </c>
      <c r="E14" s="72">
        <f t="shared" si="1"/>
        <v>0.3778100180403216</v>
      </c>
      <c r="F14" s="73">
        <v>8850000</v>
      </c>
      <c r="G14" s="74">
        <f t="shared" si="2"/>
        <v>0.37781001852418744</v>
      </c>
    </row>
    <row r="15" spans="1:7" ht="12.75">
      <c r="A15" s="70" t="s">
        <v>47</v>
      </c>
      <c r="B15" s="71">
        <v>3</v>
      </c>
      <c r="C15" s="72">
        <f t="shared" si="0"/>
        <v>0.34762456546929316</v>
      </c>
      <c r="D15" s="73">
        <v>5320000</v>
      </c>
      <c r="E15" s="72">
        <f t="shared" si="1"/>
        <v>0.32444702114197116</v>
      </c>
      <c r="F15" s="73">
        <v>7600000</v>
      </c>
      <c r="G15" s="74">
        <f t="shared" si="2"/>
        <v>0.32444702155749433</v>
      </c>
    </row>
    <row r="16" spans="1:7" ht="12.75">
      <c r="A16" s="70" t="s">
        <v>48</v>
      </c>
      <c r="B16" s="71">
        <v>2</v>
      </c>
      <c r="C16" s="72">
        <f t="shared" si="0"/>
        <v>0.2317497103128621</v>
      </c>
      <c r="D16" s="73">
        <v>3850000</v>
      </c>
      <c r="E16" s="72">
        <f t="shared" si="1"/>
        <v>0.23479718635274227</v>
      </c>
      <c r="F16" s="73">
        <v>5500000</v>
      </c>
      <c r="G16" s="74">
        <f t="shared" si="2"/>
        <v>0.2347971866534498</v>
      </c>
    </row>
    <row r="17" spans="1:7" ht="12.75">
      <c r="A17" s="70" t="s">
        <v>49</v>
      </c>
      <c r="B17" s="71">
        <v>13</v>
      </c>
      <c r="C17" s="72">
        <f t="shared" si="0"/>
        <v>1.5063731170336037</v>
      </c>
      <c r="D17" s="73">
        <v>24185000</v>
      </c>
      <c r="E17" s="72">
        <f t="shared" si="1"/>
        <v>1.4749532342704081</v>
      </c>
      <c r="F17" s="73">
        <v>34550000</v>
      </c>
      <c r="G17" s="74">
        <f t="shared" si="2"/>
        <v>1.4749532361593982</v>
      </c>
    </row>
    <row r="18" spans="1:7" ht="12.75">
      <c r="A18" s="70" t="s">
        <v>50</v>
      </c>
      <c r="B18" s="71">
        <v>10</v>
      </c>
      <c r="C18" s="72">
        <f t="shared" si="0"/>
        <v>1.1587485515643106</v>
      </c>
      <c r="D18" s="73">
        <v>20650000</v>
      </c>
      <c r="E18" s="72">
        <f t="shared" si="1"/>
        <v>1.259366726801072</v>
      </c>
      <c r="F18" s="73">
        <v>29500000</v>
      </c>
      <c r="G18" s="74">
        <f t="shared" si="2"/>
        <v>1.259366728413958</v>
      </c>
    </row>
    <row r="19" spans="1:7" ht="12.75">
      <c r="A19" s="70" t="s">
        <v>51</v>
      </c>
      <c r="B19" s="71">
        <v>5</v>
      </c>
      <c r="C19" s="72">
        <f t="shared" si="0"/>
        <v>0.5793742757821553</v>
      </c>
      <c r="D19" s="73">
        <v>8642200</v>
      </c>
      <c r="E19" s="72">
        <f t="shared" si="1"/>
        <v>0.5270556477656283</v>
      </c>
      <c r="F19" s="73">
        <v>12346000</v>
      </c>
      <c r="G19" s="74">
        <f t="shared" si="2"/>
        <v>0.5270556484406348</v>
      </c>
    </row>
    <row r="20" spans="1:7" ht="13.5" thickBot="1">
      <c r="A20" s="70" t="s">
        <v>52</v>
      </c>
      <c r="B20" s="71">
        <v>2</v>
      </c>
      <c r="C20" s="72">
        <f t="shared" si="0"/>
        <v>0.2317497103128621</v>
      </c>
      <c r="D20" s="73">
        <v>4200000</v>
      </c>
      <c r="E20" s="72">
        <f t="shared" si="1"/>
        <v>0.2561423851120825</v>
      </c>
      <c r="F20" s="73">
        <v>6000000</v>
      </c>
      <c r="G20" s="74">
        <f t="shared" si="2"/>
        <v>0.2561423854401271</v>
      </c>
    </row>
    <row r="21" spans="1:7" ht="13.5" thickBot="1">
      <c r="A21" s="75" t="s">
        <v>53</v>
      </c>
      <c r="B21" s="76">
        <f>SUM(B9:B20)</f>
        <v>60</v>
      </c>
      <c r="C21" s="77">
        <f t="shared" si="0"/>
        <v>6.952491309385864</v>
      </c>
      <c r="D21" s="78">
        <f>SUM(D9:D20)</f>
        <v>115860381</v>
      </c>
      <c r="E21" s="77">
        <f t="shared" si="1"/>
        <v>7.065893887936809</v>
      </c>
      <c r="F21" s="78">
        <f>SUM(F9:F20)</f>
        <v>165514830</v>
      </c>
      <c r="G21" s="79">
        <f t="shared" si="2"/>
        <v>7.065893896986185</v>
      </c>
    </row>
    <row r="22" spans="1:7" ht="13.5" thickBot="1">
      <c r="A22" s="80" t="s">
        <v>54</v>
      </c>
      <c r="B22" s="105">
        <f>B$21</f>
        <v>60</v>
      </c>
      <c r="C22" s="82">
        <f t="shared" si="0"/>
        <v>6.952491309385864</v>
      </c>
      <c r="D22" s="83">
        <f>D$21</f>
        <v>115860381</v>
      </c>
      <c r="E22" s="82">
        <f t="shared" si="1"/>
        <v>7.065893887936809</v>
      </c>
      <c r="F22" s="83">
        <f>F$21</f>
        <v>165514830</v>
      </c>
      <c r="G22" s="84">
        <f t="shared" si="2"/>
        <v>7.065893896986185</v>
      </c>
    </row>
    <row r="23" spans="1:7" ht="12.75">
      <c r="A23" s="70" t="s">
        <v>55</v>
      </c>
      <c r="B23" s="71">
        <v>15</v>
      </c>
      <c r="C23" s="72">
        <f t="shared" si="0"/>
        <v>1.738122827346466</v>
      </c>
      <c r="D23" s="73">
        <v>35630000</v>
      </c>
      <c r="E23" s="72">
        <f t="shared" si="1"/>
        <v>2.1729412337008327</v>
      </c>
      <c r="F23" s="73">
        <v>50900000</v>
      </c>
      <c r="G23" s="74">
        <f t="shared" si="2"/>
        <v>2.1729412364837444</v>
      </c>
    </row>
    <row r="24" spans="1:7" ht="12.75">
      <c r="A24" s="70" t="s">
        <v>56</v>
      </c>
      <c r="B24" s="71">
        <v>4</v>
      </c>
      <c r="C24" s="72">
        <f t="shared" si="0"/>
        <v>0.4634994206257242</v>
      </c>
      <c r="D24" s="73">
        <v>3850000</v>
      </c>
      <c r="E24" s="72">
        <f t="shared" si="1"/>
        <v>0.23479718635274227</v>
      </c>
      <c r="F24" s="73">
        <v>5500000</v>
      </c>
      <c r="G24" s="74">
        <f t="shared" si="2"/>
        <v>0.2347971866534498</v>
      </c>
    </row>
    <row r="25" spans="1:7" ht="12.75">
      <c r="A25" s="70" t="s">
        <v>57</v>
      </c>
      <c r="B25" s="71">
        <v>5</v>
      </c>
      <c r="C25" s="72">
        <f t="shared" si="0"/>
        <v>0.5793742757821553</v>
      </c>
      <c r="D25" s="73">
        <v>9660000</v>
      </c>
      <c r="E25" s="72">
        <f t="shared" si="1"/>
        <v>0.5891274857577897</v>
      </c>
      <c r="F25" s="73">
        <v>13800000</v>
      </c>
      <c r="G25" s="74">
        <f t="shared" si="2"/>
        <v>0.5891274865122922</v>
      </c>
    </row>
    <row r="26" spans="1:7" ht="12.75">
      <c r="A26" s="70" t="s">
        <v>58</v>
      </c>
      <c r="B26" s="71">
        <v>1</v>
      </c>
      <c r="C26" s="72">
        <f t="shared" si="0"/>
        <v>0.11587485515643105</v>
      </c>
      <c r="D26" s="73">
        <v>2100000</v>
      </c>
      <c r="E26" s="72">
        <f t="shared" si="1"/>
        <v>0.12807119255604124</v>
      </c>
      <c r="F26" s="73">
        <v>3000000</v>
      </c>
      <c r="G26" s="74">
        <f t="shared" si="2"/>
        <v>0.12807119272006354</v>
      </c>
    </row>
    <row r="27" spans="1:7" ht="12.75">
      <c r="A27" s="70" t="s">
        <v>59</v>
      </c>
      <c r="B27" s="71">
        <v>2</v>
      </c>
      <c r="C27" s="72">
        <f t="shared" si="0"/>
        <v>0.2317497103128621</v>
      </c>
      <c r="D27" s="73">
        <v>2970100</v>
      </c>
      <c r="E27" s="72">
        <f t="shared" si="1"/>
        <v>0.18113535667176098</v>
      </c>
      <c r="F27" s="73">
        <v>4243000</v>
      </c>
      <c r="G27" s="74">
        <f t="shared" si="2"/>
        <v>0.1811353569037432</v>
      </c>
    </row>
    <row r="28" spans="1:7" ht="12.75">
      <c r="A28" s="70" t="s">
        <v>60</v>
      </c>
      <c r="B28" s="71">
        <v>6</v>
      </c>
      <c r="C28" s="72">
        <f t="shared" si="0"/>
        <v>0.6952491309385863</v>
      </c>
      <c r="D28" s="73">
        <v>13790000</v>
      </c>
      <c r="E28" s="72">
        <f t="shared" si="1"/>
        <v>0.841000831118004</v>
      </c>
      <c r="F28" s="73">
        <v>19700000</v>
      </c>
      <c r="G28" s="74">
        <f t="shared" si="2"/>
        <v>0.8410008321950839</v>
      </c>
    </row>
    <row r="29" spans="1:7" ht="13.5" thickBot="1">
      <c r="A29" s="70" t="s">
        <v>61</v>
      </c>
      <c r="B29" s="71">
        <v>2</v>
      </c>
      <c r="C29" s="72">
        <f t="shared" si="0"/>
        <v>0.2317497103128621</v>
      </c>
      <c r="D29" s="73">
        <v>4900000</v>
      </c>
      <c r="E29" s="72">
        <f t="shared" si="1"/>
        <v>0.2988327826307629</v>
      </c>
      <c r="F29" s="73">
        <v>7000000</v>
      </c>
      <c r="G29" s="74">
        <f t="shared" si="2"/>
        <v>0.2988327830134816</v>
      </c>
    </row>
    <row r="30" spans="1:7" ht="13.5" thickBot="1">
      <c r="A30" s="75" t="s">
        <v>62</v>
      </c>
      <c r="B30" s="76">
        <f>SUM(B23:B29)</f>
        <v>35</v>
      </c>
      <c r="C30" s="77">
        <f t="shared" si="0"/>
        <v>4.055619930475087</v>
      </c>
      <c r="D30" s="78">
        <f>SUM(D23:D29)</f>
        <v>72900100</v>
      </c>
      <c r="E30" s="77">
        <f t="shared" si="1"/>
        <v>4.4459060687879335</v>
      </c>
      <c r="F30" s="78">
        <f>SUM(F23:F29)</f>
        <v>104143000</v>
      </c>
      <c r="G30" s="79">
        <f t="shared" si="2"/>
        <v>4.445906074481859</v>
      </c>
    </row>
    <row r="31" spans="1:7" ht="12.75">
      <c r="A31" s="70" t="s">
        <v>63</v>
      </c>
      <c r="B31" s="71">
        <v>2</v>
      </c>
      <c r="C31" s="72">
        <f t="shared" si="0"/>
        <v>0.2317497103128621</v>
      </c>
      <c r="D31" s="73">
        <v>5159000</v>
      </c>
      <c r="E31" s="72">
        <f t="shared" si="1"/>
        <v>0.3146282297126746</v>
      </c>
      <c r="F31" s="73">
        <v>7370000</v>
      </c>
      <c r="G31" s="74">
        <f t="shared" si="2"/>
        <v>0.31462823011562274</v>
      </c>
    </row>
    <row r="32" spans="1:7" ht="12.75">
      <c r="A32" s="70" t="s">
        <v>64</v>
      </c>
      <c r="B32" s="71">
        <v>8</v>
      </c>
      <c r="C32" s="72">
        <f t="shared" si="0"/>
        <v>0.9269988412514484</v>
      </c>
      <c r="D32" s="73">
        <v>11607013</v>
      </c>
      <c r="E32" s="72">
        <f t="shared" si="1"/>
        <v>0.707868569963559</v>
      </c>
      <c r="F32" s="73">
        <v>16581447</v>
      </c>
      <c r="G32" s="74">
        <f t="shared" si="2"/>
        <v>0.7078685647715064</v>
      </c>
    </row>
    <row r="33" spans="1:7" ht="12.75">
      <c r="A33" s="70" t="s">
        <v>65</v>
      </c>
      <c r="B33" s="71">
        <v>10</v>
      </c>
      <c r="C33" s="72">
        <f t="shared" si="0"/>
        <v>1.1587485515643106</v>
      </c>
      <c r="D33" s="73">
        <v>19222000</v>
      </c>
      <c r="E33" s="72">
        <f t="shared" si="1"/>
        <v>1.1722783158629642</v>
      </c>
      <c r="F33" s="73">
        <v>27460000</v>
      </c>
      <c r="G33" s="74">
        <f t="shared" si="2"/>
        <v>1.172278317364315</v>
      </c>
    </row>
    <row r="34" spans="1:7" ht="12.75">
      <c r="A34" s="70" t="s">
        <v>66</v>
      </c>
      <c r="B34" s="71">
        <v>1</v>
      </c>
      <c r="C34" s="72">
        <f t="shared" si="0"/>
        <v>0.11587485515643105</v>
      </c>
      <c r="D34" s="73">
        <v>1891400</v>
      </c>
      <c r="E34" s="72">
        <f t="shared" si="1"/>
        <v>0.11534945409547447</v>
      </c>
      <c r="F34" s="73">
        <v>2702000</v>
      </c>
      <c r="G34" s="74">
        <f t="shared" si="2"/>
        <v>0.11534945424320389</v>
      </c>
    </row>
    <row r="35" spans="1:7" ht="12.75">
      <c r="A35" s="70" t="s">
        <v>67</v>
      </c>
      <c r="B35" s="71">
        <v>5</v>
      </c>
      <c r="C35" s="72">
        <f t="shared" si="0"/>
        <v>0.5793742757821553</v>
      </c>
      <c r="D35" s="73">
        <v>8653400</v>
      </c>
      <c r="E35" s="72">
        <f t="shared" si="1"/>
        <v>0.5277386941259272</v>
      </c>
      <c r="F35" s="73">
        <v>12362000</v>
      </c>
      <c r="G35" s="74">
        <f t="shared" si="2"/>
        <v>0.5277386948018085</v>
      </c>
    </row>
    <row r="36" spans="1:7" ht="12.75">
      <c r="A36" s="70" t="s">
        <v>68</v>
      </c>
      <c r="B36" s="71">
        <v>3</v>
      </c>
      <c r="C36" s="72">
        <f t="shared" si="0"/>
        <v>0.34762456546929316</v>
      </c>
      <c r="D36" s="73">
        <v>6962900</v>
      </c>
      <c r="E36" s="72">
        <f t="shared" si="1"/>
        <v>0.42464138411831404</v>
      </c>
      <c r="F36" s="73">
        <v>9947000</v>
      </c>
      <c r="G36" s="74">
        <f t="shared" si="2"/>
        <v>0.42464138466215734</v>
      </c>
    </row>
    <row r="37" spans="1:7" ht="13.5" thickBot="1">
      <c r="A37" s="70" t="s">
        <v>69</v>
      </c>
      <c r="B37" s="71">
        <v>1</v>
      </c>
      <c r="C37" s="72">
        <f t="shared" si="0"/>
        <v>0.11587485515643105</v>
      </c>
      <c r="D37" s="73">
        <v>1400000</v>
      </c>
      <c r="E37" s="72">
        <f t="shared" si="1"/>
        <v>0.08538079503736082</v>
      </c>
      <c r="F37" s="73">
        <v>2000000</v>
      </c>
      <c r="G37" s="74">
        <f t="shared" si="2"/>
        <v>0.08538079514670903</v>
      </c>
    </row>
    <row r="38" spans="1:7" ht="13.5" thickBot="1">
      <c r="A38" s="75" t="s">
        <v>70</v>
      </c>
      <c r="B38" s="76">
        <f>SUM(B31:B37)</f>
        <v>30</v>
      </c>
      <c r="C38" s="77">
        <f t="shared" si="0"/>
        <v>3.476245654692932</v>
      </c>
      <c r="D38" s="78">
        <f>SUM(D31:D37)</f>
        <v>54895713</v>
      </c>
      <c r="E38" s="77">
        <f t="shared" si="1"/>
        <v>3.347885442916274</v>
      </c>
      <c r="F38" s="78">
        <f>SUM(F31:F37)</f>
        <v>78422447</v>
      </c>
      <c r="G38" s="79">
        <f t="shared" si="2"/>
        <v>3.3478854411053227</v>
      </c>
    </row>
    <row r="39" spans="1:7" ht="13.5" thickBot="1">
      <c r="A39" s="80" t="s">
        <v>71</v>
      </c>
      <c r="B39" s="81">
        <f>SUM(B30,B38)</f>
        <v>65</v>
      </c>
      <c r="C39" s="82">
        <f t="shared" si="0"/>
        <v>7.531865585168019</v>
      </c>
      <c r="D39" s="83">
        <f>SUM(D30,D38)</f>
        <v>127795813</v>
      </c>
      <c r="E39" s="82">
        <f t="shared" si="1"/>
        <v>7.7937915117042085</v>
      </c>
      <c r="F39" s="83">
        <f>SUM(F30,F38)</f>
        <v>182565447</v>
      </c>
      <c r="G39" s="84">
        <f t="shared" si="2"/>
        <v>7.7937915155871815</v>
      </c>
    </row>
    <row r="40" spans="1:7" ht="12.75">
      <c r="A40" s="70" t="s">
        <v>72</v>
      </c>
      <c r="B40" s="71">
        <v>8</v>
      </c>
      <c r="C40" s="72">
        <f t="shared" si="0"/>
        <v>0.9269988412514484</v>
      </c>
      <c r="D40" s="73">
        <v>15946000</v>
      </c>
      <c r="E40" s="72">
        <f t="shared" si="1"/>
        <v>0.9724872554755397</v>
      </c>
      <c r="F40" s="73">
        <v>22780000</v>
      </c>
      <c r="G40" s="74">
        <f t="shared" si="2"/>
        <v>0.9724872567210158</v>
      </c>
    </row>
    <row r="41" spans="1:7" ht="12.75">
      <c r="A41" s="70" t="s">
        <v>73</v>
      </c>
      <c r="B41" s="71">
        <v>1</v>
      </c>
      <c r="C41" s="72">
        <f t="shared" si="0"/>
        <v>0.11587485515643105</v>
      </c>
      <c r="D41" s="73">
        <v>700000</v>
      </c>
      <c r="E41" s="72">
        <f t="shared" si="1"/>
        <v>0.04269039751868041</v>
      </c>
      <c r="F41" s="73">
        <v>1000000</v>
      </c>
      <c r="G41" s="74">
        <f t="shared" si="2"/>
        <v>0.042690397573354515</v>
      </c>
    </row>
    <row r="42" spans="1:7" ht="13.5" thickBot="1">
      <c r="A42" s="70" t="s">
        <v>74</v>
      </c>
      <c r="B42" s="71">
        <v>2</v>
      </c>
      <c r="C42" s="72">
        <f t="shared" si="0"/>
        <v>0.2317497103128621</v>
      </c>
      <c r="D42" s="73">
        <v>4060000</v>
      </c>
      <c r="E42" s="72">
        <f t="shared" si="1"/>
        <v>0.24760430560834637</v>
      </c>
      <c r="F42" s="73">
        <v>5800000</v>
      </c>
      <c r="G42" s="74">
        <f t="shared" si="2"/>
        <v>0.24760430592545615</v>
      </c>
    </row>
    <row r="43" spans="1:7" ht="13.5" thickBot="1">
      <c r="A43" s="75" t="s">
        <v>75</v>
      </c>
      <c r="B43" s="76">
        <f>SUM(B40:B42)</f>
        <v>11</v>
      </c>
      <c r="C43" s="77">
        <f t="shared" si="0"/>
        <v>1.2746234067207416</v>
      </c>
      <c r="D43" s="78">
        <f>SUM(D40:D42)</f>
        <v>20706000</v>
      </c>
      <c r="E43" s="77">
        <f t="shared" si="1"/>
        <v>1.2627819586025666</v>
      </c>
      <c r="F43" s="78">
        <f>SUM(F40:F42)</f>
        <v>29580000</v>
      </c>
      <c r="G43" s="79">
        <f t="shared" si="2"/>
        <v>1.2627819602198265</v>
      </c>
    </row>
    <row r="44" spans="1:7" ht="12.75">
      <c r="A44" s="70" t="s">
        <v>76</v>
      </c>
      <c r="B44" s="71">
        <v>8</v>
      </c>
      <c r="C44" s="72">
        <f t="shared" si="0"/>
        <v>0.9269988412514484</v>
      </c>
      <c r="D44" s="73">
        <v>17640000</v>
      </c>
      <c r="E44" s="72">
        <f t="shared" si="1"/>
        <v>1.0757980174707464</v>
      </c>
      <c r="F44" s="73">
        <v>25200000</v>
      </c>
      <c r="G44" s="74">
        <f t="shared" si="2"/>
        <v>1.0757980188485337</v>
      </c>
    </row>
    <row r="45" spans="1:7" ht="12.75">
      <c r="A45" s="70" t="s">
        <v>77</v>
      </c>
      <c r="B45" s="71">
        <v>2</v>
      </c>
      <c r="C45" s="72">
        <f t="shared" si="0"/>
        <v>0.2317497103128621</v>
      </c>
      <c r="D45" s="73">
        <v>5600000</v>
      </c>
      <c r="E45" s="72">
        <f t="shared" si="1"/>
        <v>0.3415231801494433</v>
      </c>
      <c r="F45" s="73">
        <v>8000000</v>
      </c>
      <c r="G45" s="74">
        <f t="shared" si="2"/>
        <v>0.3415231805868361</v>
      </c>
    </row>
    <row r="46" spans="1:7" ht="12.75">
      <c r="A46" s="70" t="s">
        <v>78</v>
      </c>
      <c r="B46" s="71">
        <v>9</v>
      </c>
      <c r="C46" s="72">
        <f t="shared" si="0"/>
        <v>1.0428736964078795</v>
      </c>
      <c r="D46" s="73">
        <v>18550000</v>
      </c>
      <c r="E46" s="72">
        <f t="shared" si="1"/>
        <v>1.1312955342450308</v>
      </c>
      <c r="F46" s="73">
        <v>26500000</v>
      </c>
      <c r="G46" s="74">
        <f t="shared" si="2"/>
        <v>1.1312955356938945</v>
      </c>
    </row>
    <row r="47" spans="1:7" ht="12.75">
      <c r="A47" s="70" t="s">
        <v>79</v>
      </c>
      <c r="B47" s="71">
        <v>1</v>
      </c>
      <c r="C47" s="72">
        <f t="shared" si="0"/>
        <v>0.11587485515643105</v>
      </c>
      <c r="D47" s="73">
        <v>2100000</v>
      </c>
      <c r="E47" s="72">
        <f t="shared" si="1"/>
        <v>0.12807119255604124</v>
      </c>
      <c r="F47" s="73">
        <v>3000000</v>
      </c>
      <c r="G47" s="74">
        <f t="shared" si="2"/>
        <v>0.12807119272006354</v>
      </c>
    </row>
    <row r="48" spans="1:7" ht="12.75">
      <c r="A48" s="70" t="s">
        <v>80</v>
      </c>
      <c r="B48" s="71">
        <v>3</v>
      </c>
      <c r="C48" s="72">
        <f t="shared" si="0"/>
        <v>0.34762456546929316</v>
      </c>
      <c r="D48" s="73">
        <v>7465500</v>
      </c>
      <c r="E48" s="72">
        <f t="shared" si="1"/>
        <v>0.4552930895367266</v>
      </c>
      <c r="F48" s="73">
        <v>10665000</v>
      </c>
      <c r="G48" s="74">
        <f t="shared" si="2"/>
        <v>0.4552930901198259</v>
      </c>
    </row>
    <row r="49" spans="1:7" ht="12.75">
      <c r="A49" s="70" t="s">
        <v>81</v>
      </c>
      <c r="B49" s="71">
        <v>2</v>
      </c>
      <c r="C49" s="72">
        <f t="shared" si="0"/>
        <v>0.2317497103128621</v>
      </c>
      <c r="D49" s="73">
        <v>1470000</v>
      </c>
      <c r="E49" s="72">
        <f t="shared" si="1"/>
        <v>0.08964983478922886</v>
      </c>
      <c r="F49" s="73">
        <v>2100000</v>
      </c>
      <c r="G49" s="74">
        <f t="shared" si="2"/>
        <v>0.08964983490404448</v>
      </c>
    </row>
    <row r="50" spans="1:7" ht="13.5" thickBot="1">
      <c r="A50" s="70" t="s">
        <v>82</v>
      </c>
      <c r="B50" s="71">
        <v>4</v>
      </c>
      <c r="C50" s="72">
        <f t="shared" si="0"/>
        <v>0.4634994206257242</v>
      </c>
      <c r="D50" s="73">
        <v>6930000</v>
      </c>
      <c r="E50" s="72">
        <f t="shared" si="1"/>
        <v>0.4226349354349361</v>
      </c>
      <c r="F50" s="73">
        <v>9900000</v>
      </c>
      <c r="G50" s="74">
        <f t="shared" si="2"/>
        <v>0.42263493597620966</v>
      </c>
    </row>
    <row r="51" spans="1:7" ht="13.5" thickBot="1">
      <c r="A51" s="75" t="s">
        <v>83</v>
      </c>
      <c r="B51" s="76">
        <f>SUM(B44:B50)</f>
        <v>29</v>
      </c>
      <c r="C51" s="77">
        <f t="shared" si="0"/>
        <v>3.360370799536501</v>
      </c>
      <c r="D51" s="78">
        <f>SUM(D44:D50)</f>
        <v>59755500</v>
      </c>
      <c r="E51" s="77">
        <f t="shared" si="1"/>
        <v>3.6442657841821533</v>
      </c>
      <c r="F51" s="78">
        <f>SUM(F44:F50)</f>
        <v>85365000</v>
      </c>
      <c r="G51" s="79">
        <f t="shared" si="2"/>
        <v>3.644265788849408</v>
      </c>
    </row>
    <row r="52" spans="1:7" ht="13.5" thickBot="1">
      <c r="A52" s="80" t="s">
        <v>84</v>
      </c>
      <c r="B52" s="81">
        <f>SUM(B51,B43)</f>
        <v>40</v>
      </c>
      <c r="C52" s="82">
        <f t="shared" si="0"/>
        <v>4.634994206257242</v>
      </c>
      <c r="D52" s="83">
        <f>SUM(D43,D51)</f>
        <v>80461500</v>
      </c>
      <c r="E52" s="82">
        <f t="shared" si="1"/>
        <v>4.9070477427847194</v>
      </c>
      <c r="F52" s="83">
        <f>SUM(F43,F51)</f>
        <v>114945000</v>
      </c>
      <c r="G52" s="84">
        <f t="shared" si="2"/>
        <v>4.907047749069235</v>
      </c>
    </row>
    <row r="53" spans="1:7" ht="12.75">
      <c r="A53" s="70" t="s">
        <v>85</v>
      </c>
      <c r="B53" s="71">
        <v>2</v>
      </c>
      <c r="C53" s="72">
        <f t="shared" si="0"/>
        <v>0.2317497103128621</v>
      </c>
      <c r="D53" s="73">
        <v>2660000</v>
      </c>
      <c r="E53" s="72">
        <f t="shared" si="1"/>
        <v>0.16222351057098558</v>
      </c>
      <c r="F53" s="73">
        <v>3800000</v>
      </c>
      <c r="G53" s="74">
        <f t="shared" si="2"/>
        <v>0.16222351077874717</v>
      </c>
    </row>
    <row r="54" spans="1:7" ht="12.75">
      <c r="A54" s="70" t="s">
        <v>86</v>
      </c>
      <c r="B54" s="71">
        <v>4</v>
      </c>
      <c r="C54" s="72">
        <f t="shared" si="0"/>
        <v>0.4634994206257242</v>
      </c>
      <c r="D54" s="73">
        <v>8096200</v>
      </c>
      <c r="E54" s="72">
        <f t="shared" si="1"/>
        <v>0.4937571377010576</v>
      </c>
      <c r="F54" s="73">
        <v>11566000</v>
      </c>
      <c r="G54" s="74">
        <f t="shared" si="2"/>
        <v>0.4937571383334183</v>
      </c>
    </row>
    <row r="55" spans="1:7" ht="12.75">
      <c r="A55" s="70" t="s">
        <v>87</v>
      </c>
      <c r="B55" s="71">
        <v>6</v>
      </c>
      <c r="C55" s="72">
        <f t="shared" si="0"/>
        <v>0.6952491309385863</v>
      </c>
      <c r="D55" s="73">
        <v>12194000</v>
      </c>
      <c r="E55" s="72">
        <f t="shared" si="1"/>
        <v>0.7436667247754127</v>
      </c>
      <c r="F55" s="73">
        <v>17420000</v>
      </c>
      <c r="G55" s="74">
        <f t="shared" si="2"/>
        <v>0.7436667257278355</v>
      </c>
    </row>
    <row r="56" spans="1:7" ht="13.5" thickBot="1">
      <c r="A56" s="70" t="s">
        <v>88</v>
      </c>
      <c r="B56" s="71">
        <v>1</v>
      </c>
      <c r="C56" s="72">
        <f t="shared" si="0"/>
        <v>0.11587485515643105</v>
      </c>
      <c r="D56" s="73">
        <v>1050000</v>
      </c>
      <c r="E56" s="72">
        <f t="shared" si="1"/>
        <v>0.06403559627802062</v>
      </c>
      <c r="F56" s="73">
        <v>1500000</v>
      </c>
      <c r="G56" s="74">
        <f t="shared" si="2"/>
        <v>0.06403559636003177</v>
      </c>
    </row>
    <row r="57" spans="1:7" ht="13.5" thickBot="1">
      <c r="A57" s="75" t="s">
        <v>89</v>
      </c>
      <c r="B57" s="76">
        <f>SUM(B53:B56)</f>
        <v>13</v>
      </c>
      <c r="C57" s="77">
        <f t="shared" si="0"/>
        <v>1.5063731170336037</v>
      </c>
      <c r="D57" s="78">
        <f>SUM(D53:D56)</f>
        <v>24000200</v>
      </c>
      <c r="E57" s="77">
        <f t="shared" si="1"/>
        <v>1.4636829693254765</v>
      </c>
      <c r="F57" s="78">
        <f>SUM(F53:F56)</f>
        <v>34286000</v>
      </c>
      <c r="G57" s="79">
        <f t="shared" si="2"/>
        <v>1.4636829712000328</v>
      </c>
    </row>
    <row r="58" spans="1:7" ht="12.75">
      <c r="A58" s="70" t="s">
        <v>10</v>
      </c>
      <c r="B58" s="71">
        <v>8</v>
      </c>
      <c r="C58" s="72">
        <f t="shared" si="0"/>
        <v>0.9269988412514484</v>
      </c>
      <c r="D58" s="73">
        <v>15120000</v>
      </c>
      <c r="E58" s="72">
        <f t="shared" si="1"/>
        <v>0.9221125864034969</v>
      </c>
      <c r="F58" s="73">
        <v>21600000</v>
      </c>
      <c r="G58" s="74">
        <f t="shared" si="2"/>
        <v>0.9221125875844574</v>
      </c>
    </row>
    <row r="59" spans="1:7" ht="12.75">
      <c r="A59" s="70" t="s">
        <v>90</v>
      </c>
      <c r="B59" s="71">
        <v>5</v>
      </c>
      <c r="C59" s="72">
        <f t="shared" si="0"/>
        <v>0.5793742757821553</v>
      </c>
      <c r="D59" s="73">
        <v>8785000</v>
      </c>
      <c r="E59" s="72">
        <f t="shared" si="1"/>
        <v>0.5357644888594392</v>
      </c>
      <c r="F59" s="73">
        <v>12550000</v>
      </c>
      <c r="G59" s="74">
        <f t="shared" si="2"/>
        <v>0.5357644895455992</v>
      </c>
    </row>
    <row r="60" spans="1:7" ht="12.75">
      <c r="A60" s="70" t="s">
        <v>91</v>
      </c>
      <c r="B60" s="71">
        <v>6</v>
      </c>
      <c r="C60" s="72">
        <f t="shared" si="0"/>
        <v>0.6952491309385863</v>
      </c>
      <c r="D60" s="73">
        <v>11326000</v>
      </c>
      <c r="E60" s="72">
        <f t="shared" si="1"/>
        <v>0.690730631852249</v>
      </c>
      <c r="F60" s="73">
        <v>16180000</v>
      </c>
      <c r="G60" s="74">
        <f t="shared" si="2"/>
        <v>0.690730632736876</v>
      </c>
    </row>
    <row r="61" spans="1:7" ht="12.75">
      <c r="A61" s="70" t="s">
        <v>92</v>
      </c>
      <c r="B61" s="71">
        <v>8</v>
      </c>
      <c r="C61" s="72">
        <f t="shared" si="0"/>
        <v>0.9269988412514484</v>
      </c>
      <c r="D61" s="73">
        <v>13476288</v>
      </c>
      <c r="E61" s="72">
        <f t="shared" si="1"/>
        <v>0.8218687025660323</v>
      </c>
      <c r="F61" s="73">
        <v>19251840</v>
      </c>
      <c r="G61" s="74">
        <f t="shared" si="2"/>
        <v>0.8218687036186093</v>
      </c>
    </row>
    <row r="62" spans="1:7" ht="13.5" thickBot="1">
      <c r="A62" s="70" t="s">
        <v>93</v>
      </c>
      <c r="B62" s="71">
        <v>4</v>
      </c>
      <c r="C62" s="72">
        <f t="shared" si="0"/>
        <v>0.4634994206257242</v>
      </c>
      <c r="D62" s="73">
        <v>9100000</v>
      </c>
      <c r="E62" s="72">
        <f t="shared" si="1"/>
        <v>0.5549751677428453</v>
      </c>
      <c r="F62" s="73">
        <v>13000000</v>
      </c>
      <c r="G62" s="74">
        <f t="shared" si="2"/>
        <v>0.5549751684536086</v>
      </c>
    </row>
    <row r="63" spans="1:7" ht="13.5" thickBot="1">
      <c r="A63" s="75" t="s">
        <v>94</v>
      </c>
      <c r="B63" s="76">
        <f>SUM(B58:B62)</f>
        <v>31</v>
      </c>
      <c r="C63" s="77">
        <f t="shared" si="0"/>
        <v>3.5921205098493627</v>
      </c>
      <c r="D63" s="78">
        <f>SUM(D58:D62)</f>
        <v>57807288</v>
      </c>
      <c r="E63" s="77">
        <f t="shared" si="1"/>
        <v>3.525451577424063</v>
      </c>
      <c r="F63" s="78">
        <f>SUM(F58:F62)</f>
        <v>82581840</v>
      </c>
      <c r="G63" s="79">
        <f t="shared" si="2"/>
        <v>3.5254515819391505</v>
      </c>
    </row>
    <row r="64" spans="1:7" ht="12.75">
      <c r="A64" s="70" t="s">
        <v>95</v>
      </c>
      <c r="B64" s="71">
        <v>4</v>
      </c>
      <c r="C64" s="72">
        <f t="shared" si="0"/>
        <v>0.4634994206257242</v>
      </c>
      <c r="D64" s="73">
        <v>8820000</v>
      </c>
      <c r="E64" s="72">
        <f t="shared" si="1"/>
        <v>0.5378990087353732</v>
      </c>
      <c r="F64" s="73">
        <v>12600000</v>
      </c>
      <c r="G64" s="74">
        <f t="shared" si="2"/>
        <v>0.5378990094242668</v>
      </c>
    </row>
    <row r="65" spans="1:7" ht="12.75">
      <c r="A65" s="70" t="s">
        <v>96</v>
      </c>
      <c r="B65" s="71">
        <v>10</v>
      </c>
      <c r="C65" s="72">
        <f t="shared" si="0"/>
        <v>1.1587485515643106</v>
      </c>
      <c r="D65" s="73">
        <v>20098260</v>
      </c>
      <c r="E65" s="72">
        <f t="shared" si="1"/>
        <v>1.2257181554768481</v>
      </c>
      <c r="F65" s="73">
        <v>28711800</v>
      </c>
      <c r="G65" s="74">
        <f t="shared" si="2"/>
        <v>1.22571815704664</v>
      </c>
    </row>
    <row r="66" spans="1:7" ht="12.75">
      <c r="A66" s="70" t="s">
        <v>97</v>
      </c>
      <c r="B66" s="71">
        <v>6</v>
      </c>
      <c r="C66" s="72">
        <f t="shared" si="0"/>
        <v>0.6952491309385863</v>
      </c>
      <c r="D66" s="73">
        <v>8878100</v>
      </c>
      <c r="E66" s="72">
        <f t="shared" si="1"/>
        <v>0.5414423117294237</v>
      </c>
      <c r="F66" s="73">
        <v>12683000</v>
      </c>
      <c r="G66" s="74">
        <f t="shared" si="2"/>
        <v>0.5414423124228552</v>
      </c>
    </row>
    <row r="67" spans="1:7" ht="13.5" thickBot="1">
      <c r="A67" s="70" t="s">
        <v>98</v>
      </c>
      <c r="B67" s="71">
        <v>10</v>
      </c>
      <c r="C67" s="72">
        <f t="shared" si="0"/>
        <v>1.1587485515643106</v>
      </c>
      <c r="D67" s="73">
        <v>19831000</v>
      </c>
      <c r="E67" s="72">
        <f t="shared" si="1"/>
        <v>1.2094189617042161</v>
      </c>
      <c r="F67" s="73">
        <v>28330000</v>
      </c>
      <c r="G67" s="74">
        <f t="shared" si="2"/>
        <v>1.2094189632531334</v>
      </c>
    </row>
    <row r="68" spans="1:7" ht="13.5" thickBot="1">
      <c r="A68" s="75" t="s">
        <v>99</v>
      </c>
      <c r="B68" s="76">
        <f>SUM(B64:B67)</f>
        <v>30</v>
      </c>
      <c r="C68" s="77">
        <f t="shared" si="0"/>
        <v>3.476245654692932</v>
      </c>
      <c r="D68" s="78">
        <f>SUM(D64:D67)</f>
        <v>57627360</v>
      </c>
      <c r="E68" s="77">
        <f t="shared" si="1"/>
        <v>3.5144784376458613</v>
      </c>
      <c r="F68" s="78">
        <f>SUM(F64:F67)</f>
        <v>82324800</v>
      </c>
      <c r="G68" s="79">
        <f t="shared" si="2"/>
        <v>3.5144784421468955</v>
      </c>
    </row>
    <row r="69" spans="1:7" ht="13.5" thickBot="1">
      <c r="A69" s="80" t="s">
        <v>100</v>
      </c>
      <c r="B69" s="81">
        <f>SUM(B68,B63,B57)</f>
        <v>74</v>
      </c>
      <c r="C69" s="82">
        <f t="shared" si="0"/>
        <v>8.574739281575898</v>
      </c>
      <c r="D69" s="83">
        <f>SUM(D57,D63,D68)</f>
        <v>139434848</v>
      </c>
      <c r="E69" s="82">
        <f t="shared" si="1"/>
        <v>8.503612984395401</v>
      </c>
      <c r="F69" s="83">
        <f>SUM(F57,F63,F68)</f>
        <v>199192640</v>
      </c>
      <c r="G69" s="84">
        <f t="shared" si="2"/>
        <v>8.50361299528608</v>
      </c>
    </row>
    <row r="70" spans="1:7" ht="12.75">
      <c r="A70" s="70" t="s">
        <v>101</v>
      </c>
      <c r="B70" s="71">
        <v>1</v>
      </c>
      <c r="C70" s="72">
        <f aca="true" t="shared" si="3" ref="C70:C101">IF(B$105=0,0,(B70/B$105)*100)</f>
        <v>0.11587485515643105</v>
      </c>
      <c r="D70" s="73">
        <v>784000</v>
      </c>
      <c r="E70" s="72">
        <f aca="true" t="shared" si="4" ref="E70:E101">IF(D$105=0,0,(D70/D$105)*100)</f>
        <v>0.04781324522092206</v>
      </c>
      <c r="F70" s="73">
        <v>1120000</v>
      </c>
      <c r="G70" s="74">
        <f aca="true" t="shared" si="5" ref="G70:G101">IF(F$105=0,0,(F70/F$105)*100)</f>
        <v>0.04781324528215705</v>
      </c>
    </row>
    <row r="71" spans="1:7" ht="12.75">
      <c r="A71" s="70" t="s">
        <v>102</v>
      </c>
      <c r="B71" s="71">
        <v>3</v>
      </c>
      <c r="C71" s="72">
        <f t="shared" si="3"/>
        <v>0.34762456546929316</v>
      </c>
      <c r="D71" s="73">
        <v>5250000</v>
      </c>
      <c r="E71" s="72">
        <f t="shared" si="4"/>
        <v>0.32017798139010306</v>
      </c>
      <c r="F71" s="73">
        <v>7500000</v>
      </c>
      <c r="G71" s="74">
        <f t="shared" si="5"/>
        <v>0.32017798180015883</v>
      </c>
    </row>
    <row r="72" spans="1:7" ht="12.75">
      <c r="A72" s="70" t="s">
        <v>103</v>
      </c>
      <c r="B72" s="71">
        <v>11</v>
      </c>
      <c r="C72" s="72">
        <f t="shared" si="3"/>
        <v>1.2746234067207416</v>
      </c>
      <c r="D72" s="73">
        <v>15488230</v>
      </c>
      <c r="E72" s="72">
        <f t="shared" si="4"/>
        <v>0.9445695650867879</v>
      </c>
      <c r="F72" s="73">
        <v>22126042</v>
      </c>
      <c r="G72" s="74">
        <f t="shared" si="5"/>
        <v>0.94456952970474</v>
      </c>
    </row>
    <row r="73" spans="1:7" ht="12.75">
      <c r="A73" s="70" t="s">
        <v>104</v>
      </c>
      <c r="B73" s="71"/>
      <c r="C73" s="72">
        <f t="shared" si="3"/>
        <v>0</v>
      </c>
      <c r="D73" s="73"/>
      <c r="E73" s="72">
        <f t="shared" si="4"/>
        <v>0</v>
      </c>
      <c r="F73" s="73"/>
      <c r="G73" s="74">
        <f t="shared" si="5"/>
        <v>0</v>
      </c>
    </row>
    <row r="74" spans="1:7" ht="13.5" thickBot="1">
      <c r="A74" s="70" t="s">
        <v>105</v>
      </c>
      <c r="B74" s="71">
        <v>7</v>
      </c>
      <c r="C74" s="72">
        <f t="shared" si="3"/>
        <v>0.8111239860950173</v>
      </c>
      <c r="D74" s="73">
        <v>15246840</v>
      </c>
      <c r="E74" s="72">
        <f t="shared" si="4"/>
        <v>0.9298480864338817</v>
      </c>
      <c r="F74" s="73">
        <v>21781200</v>
      </c>
      <c r="G74" s="74">
        <f t="shared" si="5"/>
        <v>0.9298480876247492</v>
      </c>
    </row>
    <row r="75" spans="1:7" ht="13.5" thickBot="1">
      <c r="A75" s="75" t="s">
        <v>106</v>
      </c>
      <c r="B75" s="76">
        <f>SUM(B70:B74)</f>
        <v>22</v>
      </c>
      <c r="C75" s="77">
        <f t="shared" si="3"/>
        <v>2.549246813441483</v>
      </c>
      <c r="D75" s="78">
        <f>SUM(D70:D74)</f>
        <v>36769070</v>
      </c>
      <c r="E75" s="77">
        <f t="shared" si="4"/>
        <v>2.2424088781316946</v>
      </c>
      <c r="F75" s="78">
        <f>SUM(F70:F74)</f>
        <v>52527242</v>
      </c>
      <c r="G75" s="79">
        <f t="shared" si="5"/>
        <v>2.242408844411805</v>
      </c>
    </row>
    <row r="76" spans="1:7" ht="12.75">
      <c r="A76" s="70" t="s">
        <v>107</v>
      </c>
      <c r="B76" s="71">
        <v>8</v>
      </c>
      <c r="C76" s="72">
        <f t="shared" si="3"/>
        <v>0.9269988412514484</v>
      </c>
      <c r="D76" s="73">
        <v>19600000</v>
      </c>
      <c r="E76" s="72">
        <f t="shared" si="4"/>
        <v>1.1953311305230516</v>
      </c>
      <c r="F76" s="73">
        <v>28000000</v>
      </c>
      <c r="G76" s="74">
        <f t="shared" si="5"/>
        <v>1.1953311320539264</v>
      </c>
    </row>
    <row r="77" spans="1:7" ht="12.75">
      <c r="A77" s="70" t="s">
        <v>108</v>
      </c>
      <c r="B77" s="71">
        <v>50</v>
      </c>
      <c r="C77" s="72">
        <f t="shared" si="3"/>
        <v>5.793742757821553</v>
      </c>
      <c r="D77" s="73">
        <v>87541238</v>
      </c>
      <c r="E77" s="72">
        <f t="shared" si="4"/>
        <v>5.338814642139159</v>
      </c>
      <c r="F77" s="73">
        <v>125058911</v>
      </c>
      <c r="G77" s="74">
        <f t="shared" si="5"/>
        <v>5.338814630680758</v>
      </c>
    </row>
    <row r="78" spans="1:7" ht="12.75">
      <c r="A78" s="70" t="s">
        <v>109</v>
      </c>
      <c r="B78" s="71">
        <v>14</v>
      </c>
      <c r="C78" s="72">
        <f t="shared" si="3"/>
        <v>1.6222479721900347</v>
      </c>
      <c r="D78" s="73">
        <v>28385000</v>
      </c>
      <c r="E78" s="72">
        <f t="shared" si="4"/>
        <v>1.7310956193824907</v>
      </c>
      <c r="F78" s="73">
        <v>40550000</v>
      </c>
      <c r="G78" s="74">
        <f t="shared" si="5"/>
        <v>1.7310956215995255</v>
      </c>
    </row>
    <row r="79" spans="1:7" ht="12.75">
      <c r="A79" s="70" t="s">
        <v>110</v>
      </c>
      <c r="B79" s="71">
        <v>15</v>
      </c>
      <c r="C79" s="72">
        <f t="shared" si="3"/>
        <v>1.738122827346466</v>
      </c>
      <c r="D79" s="73">
        <v>29680000</v>
      </c>
      <c r="E79" s="72">
        <f t="shared" si="4"/>
        <v>1.8100728547920493</v>
      </c>
      <c r="F79" s="73">
        <v>42400000</v>
      </c>
      <c r="G79" s="74">
        <f t="shared" si="5"/>
        <v>1.8100728571102316</v>
      </c>
    </row>
    <row r="80" spans="1:7" ht="12.75">
      <c r="A80" s="70" t="s">
        <v>111</v>
      </c>
      <c r="B80" s="71">
        <v>14</v>
      </c>
      <c r="C80" s="72">
        <f t="shared" si="3"/>
        <v>1.6222479721900347</v>
      </c>
      <c r="D80" s="73">
        <v>26670000</v>
      </c>
      <c r="E80" s="72">
        <f t="shared" si="4"/>
        <v>1.6265041454617237</v>
      </c>
      <c r="F80" s="73">
        <v>38100000</v>
      </c>
      <c r="G80" s="74">
        <f t="shared" si="5"/>
        <v>1.626504147544807</v>
      </c>
    </row>
    <row r="81" spans="1:7" ht="12.75">
      <c r="A81" s="70" t="s">
        <v>112</v>
      </c>
      <c r="B81" s="71">
        <v>11</v>
      </c>
      <c r="C81" s="72">
        <f t="shared" si="3"/>
        <v>1.2746234067207416</v>
      </c>
      <c r="D81" s="73">
        <v>27167980</v>
      </c>
      <c r="E81" s="72">
        <f t="shared" si="4"/>
        <v>1.6568740942565128</v>
      </c>
      <c r="F81" s="73">
        <v>38811400</v>
      </c>
      <c r="G81" s="74">
        <f t="shared" si="5"/>
        <v>1.6568740963784911</v>
      </c>
    </row>
    <row r="82" spans="1:7" ht="13.5" thickBot="1">
      <c r="A82" s="70" t="s">
        <v>113</v>
      </c>
      <c r="B82" s="71">
        <v>4</v>
      </c>
      <c r="C82" s="72">
        <f t="shared" si="3"/>
        <v>0.4634994206257242</v>
      </c>
      <c r="D82" s="73">
        <v>9217378</v>
      </c>
      <c r="E82" s="72">
        <f t="shared" si="4"/>
        <v>0.562133615571342</v>
      </c>
      <c r="F82" s="73">
        <v>13167683</v>
      </c>
      <c r="G82" s="74">
        <f t="shared" si="5"/>
        <v>0.5621336223899015</v>
      </c>
    </row>
    <row r="83" spans="1:7" ht="13.5" thickBot="1">
      <c r="A83" s="75" t="s">
        <v>114</v>
      </c>
      <c r="B83" s="76">
        <f>SUM(B76:B82)</f>
        <v>116</v>
      </c>
      <c r="C83" s="77">
        <f t="shared" si="3"/>
        <v>13.441483198146004</v>
      </c>
      <c r="D83" s="78">
        <f>SUM(D76:D82)</f>
        <v>228261596</v>
      </c>
      <c r="E83" s="77">
        <f t="shared" si="4"/>
        <v>13.92082610212633</v>
      </c>
      <c r="F83" s="78">
        <f>SUM(F76:F82)</f>
        <v>326087994</v>
      </c>
      <c r="G83" s="79">
        <f t="shared" si="5"/>
        <v>13.920826107757641</v>
      </c>
    </row>
    <row r="84" spans="1:7" ht="13.5" thickBot="1">
      <c r="A84" s="80" t="s">
        <v>115</v>
      </c>
      <c r="B84" s="81">
        <f>SUM(B83,B75)</f>
        <v>138</v>
      </c>
      <c r="C84" s="82">
        <f t="shared" si="3"/>
        <v>15.990730011587488</v>
      </c>
      <c r="D84" s="83">
        <f>SUM(D75,D83)</f>
        <v>265030666</v>
      </c>
      <c r="E84" s="82">
        <f t="shared" si="4"/>
        <v>16.163234980258025</v>
      </c>
      <c r="F84" s="83">
        <f>SUM(F75,F83)</f>
        <v>378615236</v>
      </c>
      <c r="G84" s="84">
        <f t="shared" si="5"/>
        <v>16.163234952169443</v>
      </c>
    </row>
    <row r="85" spans="1:7" ht="12.75">
      <c r="A85" s="70" t="s">
        <v>116</v>
      </c>
      <c r="B85" s="71">
        <v>1</v>
      </c>
      <c r="C85" s="72">
        <f t="shared" si="3"/>
        <v>0.11587485515643105</v>
      </c>
      <c r="D85" s="73">
        <v>2450000</v>
      </c>
      <c r="E85" s="72">
        <f t="shared" si="4"/>
        <v>0.14941639131538145</v>
      </c>
      <c r="F85" s="73">
        <v>3500000</v>
      </c>
      <c r="G85" s="74">
        <f t="shared" si="5"/>
        <v>0.1494163915067408</v>
      </c>
    </row>
    <row r="86" spans="1:7" ht="12.75">
      <c r="A86" s="70" t="s">
        <v>117</v>
      </c>
      <c r="B86" s="71">
        <v>18</v>
      </c>
      <c r="C86" s="72">
        <f t="shared" si="3"/>
        <v>2.085747392815759</v>
      </c>
      <c r="D86" s="73">
        <v>30925300</v>
      </c>
      <c r="E86" s="72">
        <f t="shared" si="4"/>
        <v>1.886019071977782</v>
      </c>
      <c r="F86" s="73">
        <v>44179000</v>
      </c>
      <c r="G86" s="74">
        <f t="shared" si="5"/>
        <v>1.886019074393229</v>
      </c>
    </row>
    <row r="87" spans="1:7" ht="12.75">
      <c r="A87" s="70" t="s">
        <v>118</v>
      </c>
      <c r="B87" s="71">
        <v>8</v>
      </c>
      <c r="C87" s="72">
        <f t="shared" si="3"/>
        <v>0.9269988412514484</v>
      </c>
      <c r="D87" s="73">
        <v>18228000</v>
      </c>
      <c r="E87" s="72">
        <f t="shared" si="4"/>
        <v>1.111657951386438</v>
      </c>
      <c r="F87" s="73">
        <v>26040000</v>
      </c>
      <c r="G87" s="74">
        <f t="shared" si="5"/>
        <v>1.1116579528101516</v>
      </c>
    </row>
    <row r="88" spans="1:7" ht="12.75">
      <c r="A88" s="70" t="s">
        <v>119</v>
      </c>
      <c r="B88" s="71">
        <v>6</v>
      </c>
      <c r="C88" s="72">
        <f t="shared" si="3"/>
        <v>0.6952491309385863</v>
      </c>
      <c r="D88" s="73">
        <v>13951000</v>
      </c>
      <c r="E88" s="72">
        <f t="shared" si="4"/>
        <v>0.8508196225473006</v>
      </c>
      <c r="F88" s="73">
        <v>19930000</v>
      </c>
      <c r="G88" s="74">
        <f t="shared" si="5"/>
        <v>0.8508196236369555</v>
      </c>
    </row>
    <row r="89" spans="1:7" ht="13.5" thickBot="1">
      <c r="A89" s="70" t="s">
        <v>120</v>
      </c>
      <c r="B89" s="71">
        <v>10</v>
      </c>
      <c r="C89" s="72">
        <f t="shared" si="3"/>
        <v>1.1587485515643106</v>
      </c>
      <c r="D89" s="73">
        <v>22799000</v>
      </c>
      <c r="E89" s="72">
        <f t="shared" si="4"/>
        <v>1.390426247183421</v>
      </c>
      <c r="F89" s="73">
        <v>32570000</v>
      </c>
      <c r="G89" s="74">
        <f t="shared" si="5"/>
        <v>1.3904262489641563</v>
      </c>
    </row>
    <row r="90" spans="1:7" ht="13.5" thickBot="1">
      <c r="A90" s="75" t="s">
        <v>121</v>
      </c>
      <c r="B90" s="76">
        <f>SUM(B85:B89)</f>
        <v>43</v>
      </c>
      <c r="C90" s="77">
        <f t="shared" si="3"/>
        <v>4.9826187717265356</v>
      </c>
      <c r="D90" s="78">
        <f>SUM(D85:D89)</f>
        <v>88353300</v>
      </c>
      <c r="E90" s="77">
        <f t="shared" si="4"/>
        <v>5.388339284410323</v>
      </c>
      <c r="F90" s="78">
        <f>SUM(F85:F89)</f>
        <v>126219000</v>
      </c>
      <c r="G90" s="79">
        <f t="shared" si="5"/>
        <v>5.388339291311233</v>
      </c>
    </row>
    <row r="91" spans="1:7" ht="12.75">
      <c r="A91" s="70" t="s">
        <v>122</v>
      </c>
      <c r="B91" s="71">
        <v>12</v>
      </c>
      <c r="C91" s="72">
        <f t="shared" si="3"/>
        <v>1.3904982618771726</v>
      </c>
      <c r="D91" s="73">
        <v>23919000</v>
      </c>
      <c r="E91" s="72">
        <f t="shared" si="4"/>
        <v>1.4587308832133097</v>
      </c>
      <c r="F91" s="73">
        <v>34170000</v>
      </c>
      <c r="G91" s="74">
        <f t="shared" si="5"/>
        <v>1.4587308850815237</v>
      </c>
    </row>
    <row r="92" spans="1:7" ht="12.75">
      <c r="A92" s="70" t="s">
        <v>123</v>
      </c>
      <c r="B92" s="71">
        <v>15</v>
      </c>
      <c r="C92" s="72">
        <f t="shared" si="3"/>
        <v>1.738122827346466</v>
      </c>
      <c r="D92" s="73">
        <v>35185500</v>
      </c>
      <c r="E92" s="72">
        <f t="shared" si="4"/>
        <v>2.1458328312764707</v>
      </c>
      <c r="F92" s="73">
        <v>50265000</v>
      </c>
      <c r="G92" s="74">
        <f t="shared" si="5"/>
        <v>2.1458328340246644</v>
      </c>
    </row>
    <row r="93" spans="1:7" ht="12.75">
      <c r="A93" s="70" t="s">
        <v>124</v>
      </c>
      <c r="B93" s="71">
        <v>10</v>
      </c>
      <c r="C93" s="72">
        <f t="shared" si="3"/>
        <v>1.1587485515643106</v>
      </c>
      <c r="D93" s="73">
        <v>26502000</v>
      </c>
      <c r="E93" s="72">
        <f t="shared" si="4"/>
        <v>1.6162584500572403</v>
      </c>
      <c r="F93" s="73">
        <v>37860000</v>
      </c>
      <c r="G93" s="74">
        <f t="shared" si="5"/>
        <v>1.6162584521272019</v>
      </c>
    </row>
    <row r="94" spans="1:7" ht="13.5" thickBot="1">
      <c r="A94" s="70" t="s">
        <v>125</v>
      </c>
      <c r="B94" s="71">
        <v>14</v>
      </c>
      <c r="C94" s="72">
        <f t="shared" si="3"/>
        <v>1.6222479721900347</v>
      </c>
      <c r="D94" s="73">
        <v>26691700</v>
      </c>
      <c r="E94" s="72">
        <f t="shared" si="4"/>
        <v>1.6278275477848028</v>
      </c>
      <c r="F94" s="73">
        <v>38131000</v>
      </c>
      <c r="G94" s="74">
        <f t="shared" si="5"/>
        <v>1.627827549869581</v>
      </c>
    </row>
    <row r="95" spans="1:7" ht="13.5" thickBot="1">
      <c r="A95" s="75" t="s">
        <v>126</v>
      </c>
      <c r="B95" s="76">
        <f>SUM(B91:B94)</f>
        <v>51</v>
      </c>
      <c r="C95" s="77">
        <f t="shared" si="3"/>
        <v>5.909617612977984</v>
      </c>
      <c r="D95" s="78">
        <f>SUM(D91:D94)</f>
        <v>112298200</v>
      </c>
      <c r="E95" s="77">
        <f t="shared" si="4"/>
        <v>6.848649712331824</v>
      </c>
      <c r="F95" s="78">
        <f>SUM(F91:F94)</f>
        <v>160426000</v>
      </c>
      <c r="G95" s="79">
        <f t="shared" si="5"/>
        <v>6.848649721102971</v>
      </c>
    </row>
    <row r="96" spans="1:7" ht="13.5" thickBot="1">
      <c r="A96" s="80" t="s">
        <v>127</v>
      </c>
      <c r="B96" s="81">
        <f>SUM(B95,B90)</f>
        <v>94</v>
      </c>
      <c r="C96" s="82">
        <f t="shared" si="3"/>
        <v>10.89223638470452</v>
      </c>
      <c r="D96" s="83">
        <f>SUM(D90,D95)</f>
        <v>200651500</v>
      </c>
      <c r="E96" s="82">
        <f t="shared" si="4"/>
        <v>12.236988996742145</v>
      </c>
      <c r="F96" s="83">
        <f>SUM(F90,F95)</f>
        <v>286645000</v>
      </c>
      <c r="G96" s="84">
        <f t="shared" si="5"/>
        <v>12.236989012414204</v>
      </c>
    </row>
    <row r="97" spans="1:7" ht="12.75">
      <c r="A97" s="70" t="s">
        <v>128</v>
      </c>
      <c r="B97" s="71">
        <v>12</v>
      </c>
      <c r="C97" s="72">
        <f t="shared" si="3"/>
        <v>1.3904982618771726</v>
      </c>
      <c r="D97" s="73">
        <v>18750900</v>
      </c>
      <c r="E97" s="72">
        <f t="shared" si="4"/>
        <v>1.1435476783328922</v>
      </c>
      <c r="F97" s="73">
        <v>26787000</v>
      </c>
      <c r="G97" s="74">
        <f t="shared" si="5"/>
        <v>1.1435476797974473</v>
      </c>
    </row>
    <row r="98" spans="1:7" ht="12.75">
      <c r="A98" s="70" t="s">
        <v>129</v>
      </c>
      <c r="B98" s="71">
        <v>18</v>
      </c>
      <c r="C98" s="72">
        <f t="shared" si="3"/>
        <v>2.085747392815759</v>
      </c>
      <c r="D98" s="73">
        <v>33312285</v>
      </c>
      <c r="E98" s="72">
        <f t="shared" si="4"/>
        <v>2.0315924127222496</v>
      </c>
      <c r="F98" s="73">
        <v>47588979</v>
      </c>
      <c r="G98" s="74">
        <f t="shared" si="5"/>
        <v>2.031592433620019</v>
      </c>
    </row>
    <row r="99" spans="1:7" ht="12.75">
      <c r="A99" s="70" t="s">
        <v>130</v>
      </c>
      <c r="B99" s="71">
        <v>15</v>
      </c>
      <c r="C99" s="72">
        <f t="shared" si="3"/>
        <v>1.738122827346466</v>
      </c>
      <c r="D99" s="73">
        <v>25382000</v>
      </c>
      <c r="E99" s="72">
        <f t="shared" si="4"/>
        <v>1.5479538140273519</v>
      </c>
      <c r="F99" s="73">
        <v>36260000</v>
      </c>
      <c r="G99" s="74">
        <f t="shared" si="5"/>
        <v>1.5479538160098345</v>
      </c>
    </row>
    <row r="100" spans="1:7" ht="12.75">
      <c r="A100" s="70" t="s">
        <v>131</v>
      </c>
      <c r="B100" s="71">
        <v>9</v>
      </c>
      <c r="C100" s="72">
        <f t="shared" si="3"/>
        <v>1.0428736964078795</v>
      </c>
      <c r="D100" s="73">
        <v>19810000</v>
      </c>
      <c r="E100" s="72">
        <f t="shared" si="4"/>
        <v>1.2081382497786557</v>
      </c>
      <c r="F100" s="73">
        <v>28300000</v>
      </c>
      <c r="G100" s="74">
        <f t="shared" si="5"/>
        <v>1.2081382513259327</v>
      </c>
    </row>
    <row r="101" spans="1:7" ht="12.75">
      <c r="A101" s="70" t="s">
        <v>132</v>
      </c>
      <c r="B101" s="71">
        <v>7</v>
      </c>
      <c r="C101" s="72">
        <f t="shared" si="3"/>
        <v>0.8111239860950173</v>
      </c>
      <c r="D101" s="73">
        <v>9730000</v>
      </c>
      <c r="E101" s="72">
        <f t="shared" si="4"/>
        <v>0.5933965255096577</v>
      </c>
      <c r="F101" s="73">
        <v>13900000</v>
      </c>
      <c r="G101" s="74">
        <f t="shared" si="5"/>
        <v>0.5933965262696277</v>
      </c>
    </row>
    <row r="102" spans="1:7" ht="13.5" thickBot="1">
      <c r="A102" s="70" t="s">
        <v>133</v>
      </c>
      <c r="B102" s="71">
        <v>39</v>
      </c>
      <c r="C102" s="72">
        <f>IF(B$105=0,0,(B102/B$105)*100)</f>
        <v>4.5191193511008105</v>
      </c>
      <c r="D102" s="73">
        <v>77303462</v>
      </c>
      <c r="E102" s="72">
        <f>IF(D$105=0,0,(D102/D$105)*100)</f>
        <v>4.714450746214579</v>
      </c>
      <c r="F102" s="73">
        <v>110433515</v>
      </c>
      <c r="G102" s="74">
        <f>IF(F$105=0,0,(F102/F$105)*100)</f>
        <v>4.714450660773009</v>
      </c>
    </row>
    <row r="103" spans="1:7" ht="13.5" thickBot="1">
      <c r="A103" s="75" t="s">
        <v>134</v>
      </c>
      <c r="B103" s="76">
        <f>SUM(B97:B102)</f>
        <v>100</v>
      </c>
      <c r="C103" s="77">
        <f>IF(B$105=0,0,(B103/B$105)*100)</f>
        <v>11.587485515643106</v>
      </c>
      <c r="D103" s="78">
        <f>SUM(D97:D102)</f>
        <v>184288647</v>
      </c>
      <c r="E103" s="77">
        <f>IF(D$105=0,0,(D103/D$105)*100)</f>
        <v>11.239079426585386</v>
      </c>
      <c r="F103" s="78">
        <f>SUM(F97:F102)</f>
        <v>263269494</v>
      </c>
      <c r="G103" s="79">
        <f>IF(F$105=0,0,(F103/F$105)*100)</f>
        <v>11.23907936779587</v>
      </c>
    </row>
    <row r="104" spans="1:7" ht="13.5" thickBot="1">
      <c r="A104" s="80" t="s">
        <v>135</v>
      </c>
      <c r="B104" s="81">
        <f>B$103</f>
        <v>100</v>
      </c>
      <c r="C104" s="82">
        <f>IF(B$105=0,0,(B104/B$105)*100)</f>
        <v>11.587485515643106</v>
      </c>
      <c r="D104" s="83">
        <f>D$103</f>
        <v>184288647</v>
      </c>
      <c r="E104" s="82">
        <f>IF(D$105=0,0,(D104/D$105)*100)</f>
        <v>11.239079426585386</v>
      </c>
      <c r="F104" s="83">
        <f>F$103</f>
        <v>263269494</v>
      </c>
      <c r="G104" s="84">
        <f>IF(F$105=0,0,(F104/F$105)*100)</f>
        <v>11.23907936779587</v>
      </c>
    </row>
    <row r="105" spans="1:7" ht="13.5" thickBot="1">
      <c r="A105" s="75" t="s">
        <v>136</v>
      </c>
      <c r="B105" s="76">
        <f>SUM(B104,B96,B84,B69,B52,B39,B22,B8)</f>
        <v>863</v>
      </c>
      <c r="C105" s="77">
        <f>IF(B$105=0,0,(B105/B$105)*100)</f>
        <v>100</v>
      </c>
      <c r="D105" s="78">
        <f>D$8+D$22+D$39+D$52+D$69+D$84+D$96+D$104</f>
        <v>1639713005</v>
      </c>
      <c r="E105" s="79">
        <f>IF(D$105=0,0,(D105/D$105)*100)</f>
        <v>100</v>
      </c>
      <c r="F105" s="78">
        <f>F$8+F$22+F$39+F$52+F$69+F$84+F$96+F$104</f>
        <v>2342447147</v>
      </c>
      <c r="G105" s="79">
        <f>IF(F$105=0,0,(F105/F$105)*100)</f>
        <v>100</v>
      </c>
    </row>
  </sheetData>
  <sheetProtection/>
  <mergeCells count="1">
    <mergeCell ref="B2:G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36"/>
  <sheetViews>
    <sheetView zoomScalePageLayoutView="0" workbookViewId="0" topLeftCell="A9">
      <selection activeCell="J35" sqref="J35"/>
    </sheetView>
  </sheetViews>
  <sheetFormatPr defaultColWidth="9.125" defaultRowHeight="12.75" outlineLevelRow="1" outlineLevelCol="1"/>
  <cols>
    <col min="1" max="1" width="14.00390625" style="33" customWidth="1"/>
    <col min="2" max="2" width="38.375" style="33" customWidth="1"/>
    <col min="3" max="3" width="9.125" style="49" hidden="1" customWidth="1" outlineLevel="1"/>
    <col min="4" max="4" width="10.00390625" style="33" bestFit="1" customWidth="1" collapsed="1"/>
    <col min="5" max="5" width="9.25390625" style="33" bestFit="1" customWidth="1"/>
    <col min="6" max="6" width="10.00390625" style="33" bestFit="1" customWidth="1"/>
    <col min="7" max="9" width="9.125" style="33" customWidth="1"/>
    <col min="10" max="10" width="12.375" style="50" bestFit="1" customWidth="1"/>
    <col min="11" max="11" width="19.375" style="33" hidden="1" customWidth="1"/>
    <col min="12" max="14" width="9.125" style="33" hidden="1" customWidth="1" outlineLevel="1"/>
    <col min="15" max="15" width="14.25390625" style="33" bestFit="1" customWidth="1" collapsed="1"/>
    <col min="16" max="21" width="9.125" style="33" customWidth="1"/>
    <col min="22" max="24" width="9.125" style="33" hidden="1" customWidth="1" outlineLevel="1"/>
    <col min="25" max="25" width="9.125" style="33" customWidth="1" collapsed="1"/>
    <col min="26" max="236" width="9.125" style="33" customWidth="1"/>
    <col min="237" max="16384" width="9.125" style="7" customWidth="1"/>
  </cols>
  <sheetData>
    <row r="1" spans="1:236" ht="42" customHeight="1">
      <c r="A1" s="4" t="s">
        <v>5</v>
      </c>
      <c r="B1" s="4"/>
      <c r="C1" s="5"/>
      <c r="D1" s="6"/>
      <c r="E1" s="6"/>
      <c r="F1" s="6"/>
      <c r="G1" s="6"/>
      <c r="H1" s="6"/>
      <c r="I1" s="6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</row>
    <row r="2" spans="1:236" ht="37.5" customHeight="1">
      <c r="A2" s="95" t="s">
        <v>6</v>
      </c>
      <c r="B2" s="96"/>
      <c r="C2" s="96"/>
      <c r="D2" s="97"/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9" t="s">
        <v>3</v>
      </c>
      <c r="K2" s="10"/>
      <c r="L2" s="11" t="s">
        <v>12</v>
      </c>
      <c r="M2" s="11" t="s">
        <v>13</v>
      </c>
      <c r="N2" s="11" t="s">
        <v>14</v>
      </c>
      <c r="O2" s="10"/>
      <c r="P2" s="10"/>
      <c r="Q2" s="10"/>
      <c r="R2" s="10"/>
      <c r="S2" s="10"/>
      <c r="T2" s="10"/>
      <c r="U2" s="10"/>
      <c r="V2" s="12" t="s">
        <v>15</v>
      </c>
      <c r="W2" s="10"/>
      <c r="X2" s="12" t="s">
        <v>16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s="18" customFormat="1" ht="43.5" customHeight="1">
      <c r="A3" s="98" t="s">
        <v>17</v>
      </c>
      <c r="B3" s="99"/>
      <c r="C3" s="13"/>
      <c r="D3" s="14" t="s">
        <v>2</v>
      </c>
      <c r="E3" s="15">
        <f>J3/Q17*L17</f>
        <v>1328318002.3482745</v>
      </c>
      <c r="F3" s="15">
        <f>J3/Q17*M17</f>
        <v>1310104252.5914075</v>
      </c>
      <c r="G3" s="15">
        <f>J3/Q17*N17</f>
        <v>1400621000.7283342</v>
      </c>
      <c r="H3" s="15">
        <f>J3/Q17*O17</f>
        <v>1290184525.5250607</v>
      </c>
      <c r="I3" s="15">
        <f>J3/Q17*P17</f>
        <v>1070772218.8069233</v>
      </c>
      <c r="J3" s="15">
        <v>6400000000</v>
      </c>
      <c r="K3" s="16"/>
      <c r="L3" s="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36" s="24" customFormat="1" ht="25.5" customHeight="1" hidden="1" outlineLevel="1">
      <c r="A4" s="100" t="s">
        <v>18</v>
      </c>
      <c r="B4" s="101"/>
      <c r="C4" s="19"/>
      <c r="D4" s="20"/>
      <c r="E4" s="21">
        <f>$J$4/$Q$17*L17</f>
        <v>1224543158.4148157</v>
      </c>
      <c r="F4" s="21">
        <f>$J$4/$Q$17*M17</f>
        <v>1207752357.8577037</v>
      </c>
      <c r="G4" s="21">
        <f>$J$4/$Q$17*N17</f>
        <v>1291197485.0464332</v>
      </c>
      <c r="H4" s="21">
        <f>$J$4/$Q$17*O17</f>
        <v>1189388859.4684155</v>
      </c>
      <c r="I4" s="21">
        <f>$J$4/$Q$17*P17</f>
        <v>987118139.2126324</v>
      </c>
      <c r="J4" s="21">
        <v>5900000000</v>
      </c>
      <c r="K4" s="22"/>
      <c r="L4" s="1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</row>
    <row r="5" spans="1:236" s="24" customFormat="1" ht="25.5" customHeight="1" hidden="1" outlineLevel="1">
      <c r="A5" s="100" t="s">
        <v>19</v>
      </c>
      <c r="B5" s="101"/>
      <c r="C5" s="19"/>
      <c r="D5" s="20"/>
      <c r="E5" s="21">
        <f>$J$5/$Q$17*L17</f>
        <v>103774843.93345895</v>
      </c>
      <c r="F5" s="21">
        <f>$J$5/$Q$17*M17</f>
        <v>102351894.73370372</v>
      </c>
      <c r="G5" s="21">
        <f>$J$5/$Q$17*N17</f>
        <v>109423515.68190111</v>
      </c>
      <c r="H5" s="21">
        <f>$J$5/$Q$17*O17</f>
        <v>100795666.05664538</v>
      </c>
      <c r="I5" s="21">
        <f>$J$5/$Q$17*P17</f>
        <v>83654079.59429088</v>
      </c>
      <c r="J5" s="21">
        <v>500000000</v>
      </c>
      <c r="K5" s="22"/>
      <c r="L5" s="1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</row>
    <row r="6" spans="1:236" s="18" customFormat="1" ht="43.5" customHeight="1" collapsed="1">
      <c r="A6" s="93" t="s">
        <v>20</v>
      </c>
      <c r="B6" s="94"/>
      <c r="C6" s="13"/>
      <c r="D6" s="14" t="s">
        <v>2</v>
      </c>
      <c r="E6" s="25">
        <f aca="true" t="shared" si="0" ref="E6:J6">E3/12*9</f>
        <v>996238501.7612058</v>
      </c>
      <c r="F6" s="25">
        <f t="shared" si="0"/>
        <v>982578189.4435556</v>
      </c>
      <c r="G6" s="25">
        <f t="shared" si="0"/>
        <v>1050465750.5462507</v>
      </c>
      <c r="H6" s="25">
        <f t="shared" si="0"/>
        <v>967638394.1437955</v>
      </c>
      <c r="I6" s="25">
        <f t="shared" si="0"/>
        <v>803079164.1051925</v>
      </c>
      <c r="J6" s="25">
        <f t="shared" si="0"/>
        <v>4800000000</v>
      </c>
      <c r="K6" s="6"/>
      <c r="L6" s="26">
        <f aca="true" t="shared" si="1" ref="L6:L11">M6+N6</f>
        <v>1328318002.348279</v>
      </c>
      <c r="M6" s="26">
        <v>1224543158.41482</v>
      </c>
      <c r="N6" s="26">
        <v>103774843.93345894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1:23" ht="21.75" customHeight="1">
      <c r="A7" s="102" t="s">
        <v>21</v>
      </c>
      <c r="B7" s="27" t="s">
        <v>22</v>
      </c>
      <c r="C7" s="28">
        <v>94007101</v>
      </c>
      <c r="D7" s="29" t="s">
        <v>2</v>
      </c>
      <c r="E7" s="1">
        <v>282771752</v>
      </c>
      <c r="F7" s="1">
        <v>440338150</v>
      </c>
      <c r="G7" s="1">
        <v>373692452</v>
      </c>
      <c r="H7" s="1">
        <v>524994087</v>
      </c>
      <c r="I7" s="1">
        <v>275544110</v>
      </c>
      <c r="J7" s="2">
        <f>SUM(E7:I7)</f>
        <v>1897340551</v>
      </c>
      <c r="K7" s="31">
        <f>1897/2100</f>
        <v>0.9033333333333333</v>
      </c>
      <c r="L7" s="32">
        <f t="shared" si="1"/>
        <v>1310104252.5914073</v>
      </c>
      <c r="M7" s="32">
        <v>1207752357.8577037</v>
      </c>
      <c r="N7" s="32">
        <v>102351894.7337037</v>
      </c>
      <c r="P7" s="6"/>
      <c r="Q7" s="6"/>
      <c r="R7" s="6"/>
      <c r="S7" s="6"/>
      <c r="T7" s="6"/>
      <c r="U7" s="6"/>
      <c r="V7" s="6"/>
      <c r="W7" s="6"/>
    </row>
    <row r="8" spans="1:23" ht="21.75" customHeight="1">
      <c r="A8" s="103"/>
      <c r="B8" s="27" t="s">
        <v>23</v>
      </c>
      <c r="C8" s="28" t="s">
        <v>24</v>
      </c>
      <c r="D8" s="29" t="s">
        <v>2</v>
      </c>
      <c r="E8" s="1">
        <v>63520400</v>
      </c>
      <c r="F8" s="1">
        <v>131897900</v>
      </c>
      <c r="G8" s="1">
        <v>100269648</v>
      </c>
      <c r="H8" s="1">
        <v>72700668</v>
      </c>
      <c r="I8" s="1">
        <v>42625100</v>
      </c>
      <c r="J8" s="2">
        <v>411013716</v>
      </c>
      <c r="K8" s="34">
        <f>411/400</f>
        <v>1.0275</v>
      </c>
      <c r="L8" s="32">
        <f t="shared" si="1"/>
        <v>1400621000.7283342</v>
      </c>
      <c r="M8" s="32">
        <v>1291197485.046433</v>
      </c>
      <c r="N8" s="32">
        <v>109423515.68190111</v>
      </c>
      <c r="P8" s="6"/>
      <c r="Q8" s="6"/>
      <c r="R8" s="6"/>
      <c r="S8" s="6"/>
      <c r="T8" s="6"/>
      <c r="U8" s="6"/>
      <c r="V8" s="35" t="s">
        <v>25</v>
      </c>
      <c r="W8" s="6"/>
    </row>
    <row r="9" spans="1:24" ht="21.75" customHeight="1">
      <c r="A9" s="103"/>
      <c r="B9" s="27" t="s">
        <v>26</v>
      </c>
      <c r="C9" s="28" t="s">
        <v>27</v>
      </c>
      <c r="D9" s="29" t="s">
        <v>2</v>
      </c>
      <c r="E9" s="3">
        <v>154728000</v>
      </c>
      <c r="F9" s="3">
        <v>95500000</v>
      </c>
      <c r="G9" s="3">
        <v>170900000</v>
      </c>
      <c r="H9" s="3">
        <f>98880000-X9</f>
        <v>76480000</v>
      </c>
      <c r="I9" s="3">
        <f>32972000+X9</f>
        <v>55372000</v>
      </c>
      <c r="J9" s="30">
        <f>SUM(E9:I9)</f>
        <v>552980000</v>
      </c>
      <c r="K9" s="31">
        <f>553/900</f>
        <v>0.6144444444444445</v>
      </c>
      <c r="L9" s="32">
        <f t="shared" si="1"/>
        <v>1290184525.5250607</v>
      </c>
      <c r="M9" s="32">
        <v>1189388859.4684153</v>
      </c>
      <c r="N9" s="32">
        <v>100795666.05664536</v>
      </c>
      <c r="P9" s="6"/>
      <c r="Q9" s="6"/>
      <c r="R9" s="6"/>
      <c r="S9" s="6"/>
      <c r="T9" s="6"/>
      <c r="U9" s="6"/>
      <c r="V9" s="36"/>
      <c r="W9" s="36"/>
      <c r="X9" s="3">
        <v>22400000</v>
      </c>
    </row>
    <row r="10" spans="1:24" ht="21.75" customHeight="1">
      <c r="A10" s="103"/>
      <c r="B10" s="27" t="s">
        <v>28</v>
      </c>
      <c r="C10" s="28" t="s">
        <v>27</v>
      </c>
      <c r="D10" s="29" t="s">
        <v>2</v>
      </c>
      <c r="E10" s="3">
        <v>587284500</v>
      </c>
      <c r="F10" s="3">
        <v>756767236</v>
      </c>
      <c r="G10" s="3">
        <v>709854621</v>
      </c>
      <c r="H10" s="3">
        <v>632741769</v>
      </c>
      <c r="I10" s="3">
        <v>475495000</v>
      </c>
      <c r="J10" s="30">
        <f>SUM(E10:I10)</f>
        <v>3162143126</v>
      </c>
      <c r="K10" s="31">
        <f>3162/2500</f>
        <v>1.2648</v>
      </c>
      <c r="L10" s="32">
        <f t="shared" si="1"/>
        <v>1070772218.8069232</v>
      </c>
      <c r="M10" s="32">
        <v>987118139.2126323</v>
      </c>
      <c r="N10" s="32">
        <v>83654079.59429088</v>
      </c>
      <c r="P10" s="6"/>
      <c r="Q10" s="6"/>
      <c r="R10" s="6"/>
      <c r="S10" s="6"/>
      <c r="T10" s="6"/>
      <c r="U10" s="6"/>
      <c r="V10" s="3">
        <v>7000000</v>
      </c>
      <c r="W10" s="6"/>
      <c r="X10" s="3">
        <v>22050000</v>
      </c>
    </row>
    <row r="11" spans="1:23" ht="30" customHeight="1">
      <c r="A11" s="104"/>
      <c r="B11" s="37" t="s">
        <v>29</v>
      </c>
      <c r="C11" s="27"/>
      <c r="D11" s="38" t="s">
        <v>2</v>
      </c>
      <c r="E11" s="32">
        <f aca="true" t="shared" si="2" ref="E11:J11">SUM(E7:E10)</f>
        <v>1088304652</v>
      </c>
      <c r="F11" s="32">
        <f t="shared" si="2"/>
        <v>1424503286</v>
      </c>
      <c r="G11" s="32">
        <f t="shared" si="2"/>
        <v>1354716721</v>
      </c>
      <c r="H11" s="32">
        <f t="shared" si="2"/>
        <v>1306916524</v>
      </c>
      <c r="I11" s="32">
        <f t="shared" si="2"/>
        <v>849036210</v>
      </c>
      <c r="J11" s="30">
        <f t="shared" si="2"/>
        <v>6023477393</v>
      </c>
      <c r="K11" s="39"/>
      <c r="L11" s="40">
        <f t="shared" si="1"/>
        <v>6400000000.000005</v>
      </c>
      <c r="M11" s="40">
        <f>SUM(M6:M10)</f>
        <v>5900000000.000005</v>
      </c>
      <c r="N11" s="32">
        <v>500000000</v>
      </c>
      <c r="P11" s="6"/>
      <c r="Q11" s="6"/>
      <c r="R11" s="6"/>
      <c r="S11" s="6"/>
      <c r="T11" s="6"/>
      <c r="U11" s="6"/>
      <c r="V11" s="6"/>
      <c r="W11" s="6"/>
    </row>
    <row r="12" spans="1:236" s="42" customFormat="1" ht="30" customHeight="1">
      <c r="A12" s="37" t="s">
        <v>30</v>
      </c>
      <c r="B12" s="37"/>
      <c r="C12" s="27"/>
      <c r="D12" s="38" t="s">
        <v>2</v>
      </c>
      <c r="E12" s="32">
        <v>38842120</v>
      </c>
      <c r="F12" s="32">
        <v>116861744</v>
      </c>
      <c r="G12" s="32">
        <v>140661352</v>
      </c>
      <c r="H12" s="32">
        <v>43457060</v>
      </c>
      <c r="I12" s="32">
        <v>155701800</v>
      </c>
      <c r="J12" s="30">
        <f>SUM(E12:I12)</f>
        <v>495524076</v>
      </c>
      <c r="K12" s="31">
        <v>0.99</v>
      </c>
      <c r="L12" s="41"/>
      <c r="M12" s="41"/>
      <c r="N12" s="41"/>
      <c r="O12" s="41"/>
      <c r="P12" s="6"/>
      <c r="Q12" s="6"/>
      <c r="R12" s="6"/>
      <c r="S12" s="6"/>
      <c r="T12" s="6"/>
      <c r="U12" s="6"/>
      <c r="V12" s="6"/>
      <c r="W12" s="6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</row>
    <row r="13" spans="1:236" s="18" customFormat="1" ht="43.5" customHeight="1">
      <c r="A13" s="43" t="s">
        <v>31</v>
      </c>
      <c r="B13" s="44"/>
      <c r="C13" s="44"/>
      <c r="D13" s="14" t="s">
        <v>2</v>
      </c>
      <c r="E13" s="45">
        <f aca="true" t="shared" si="3" ref="E13:J13">SUM(E11:E12)</f>
        <v>1127146772</v>
      </c>
      <c r="F13" s="45">
        <f t="shared" si="3"/>
        <v>1541365030</v>
      </c>
      <c r="G13" s="45">
        <f t="shared" si="3"/>
        <v>1495378073</v>
      </c>
      <c r="H13" s="45">
        <f t="shared" si="3"/>
        <v>1350373584</v>
      </c>
      <c r="I13" s="45">
        <f t="shared" si="3"/>
        <v>1004738010</v>
      </c>
      <c r="J13" s="45">
        <f t="shared" si="3"/>
        <v>6519001469</v>
      </c>
      <c r="K13" s="6">
        <f>6519/6400</f>
        <v>1.01859375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18" customFormat="1" ht="43.5" customHeight="1">
      <c r="A14" s="93" t="s">
        <v>32</v>
      </c>
      <c r="B14" s="94"/>
      <c r="C14" s="13"/>
      <c r="D14" s="46" t="s">
        <v>33</v>
      </c>
      <c r="E14" s="47">
        <f aca="true" t="shared" si="4" ref="E14:J14">E13/E6</f>
        <v>1.1314025406640753</v>
      </c>
      <c r="F14" s="47">
        <f t="shared" si="4"/>
        <v>1.5686945289034873</v>
      </c>
      <c r="G14" s="47">
        <f t="shared" si="4"/>
        <v>1.4235381517411598</v>
      </c>
      <c r="H14" s="47">
        <f t="shared" si="4"/>
        <v>1.395535348920155</v>
      </c>
      <c r="I14" s="47">
        <f t="shared" si="4"/>
        <v>1.251107057570719</v>
      </c>
      <c r="J14" s="47">
        <f t="shared" si="4"/>
        <v>1.3581253060416667</v>
      </c>
      <c r="K14" s="48"/>
      <c r="L14" s="4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6:49" ht="15" hidden="1">
      <c r="P15" s="3">
        <v>0</v>
      </c>
      <c r="Q15" s="3">
        <v>21504000</v>
      </c>
      <c r="R15" s="3">
        <v>0</v>
      </c>
      <c r="S15" s="3">
        <v>35554087</v>
      </c>
      <c r="T15" s="3">
        <v>40395000</v>
      </c>
      <c r="U15" s="51"/>
      <c r="V15" s="51"/>
      <c r="W15" s="51"/>
      <c r="AW15" s="41"/>
    </row>
    <row r="16" spans="5:23" ht="15" hidden="1" outlineLevel="1">
      <c r="E16" s="3">
        <v>530874500</v>
      </c>
      <c r="F16" s="3">
        <v>673491316</v>
      </c>
      <c r="G16" s="3">
        <v>611624621</v>
      </c>
      <c r="H16" s="3">
        <v>616536769</v>
      </c>
      <c r="I16" s="3">
        <v>450295000</v>
      </c>
      <c r="P16" s="3">
        <v>5740000</v>
      </c>
      <c r="Q16" s="3">
        <v>8074500</v>
      </c>
      <c r="R16" s="3">
        <v>14812000</v>
      </c>
      <c r="S16" s="3">
        <v>10206000</v>
      </c>
      <c r="T16" s="3">
        <v>2100000</v>
      </c>
      <c r="U16" s="51">
        <f>SUM(P16:T16)</f>
        <v>40932500</v>
      </c>
      <c r="V16" s="51"/>
      <c r="W16" s="51"/>
    </row>
    <row r="17" spans="12:17" ht="15" hidden="1" outlineLevel="1">
      <c r="L17" s="33">
        <v>12.9944</v>
      </c>
      <c r="M17" s="33">
        <v>12.816222222222223</v>
      </c>
      <c r="N17" s="33">
        <v>13.701711111111111</v>
      </c>
      <c r="O17" s="33">
        <v>12.621355555555555</v>
      </c>
      <c r="P17" s="33">
        <v>10.474933333333333</v>
      </c>
      <c r="Q17" s="41">
        <f>SUM(L17:P17)</f>
        <v>62.608622222222216</v>
      </c>
    </row>
    <row r="18" spans="5:20" ht="15" hidden="1" outlineLevel="1">
      <c r="E18" s="3">
        <v>12460000</v>
      </c>
      <c r="F18" s="3">
        <v>35700000</v>
      </c>
      <c r="G18" s="3">
        <v>14700000</v>
      </c>
      <c r="H18" s="3">
        <v>2800000</v>
      </c>
      <c r="I18" s="3">
        <v>3500000</v>
      </c>
      <c r="J18" s="52">
        <f>SUM(E18:I18)</f>
        <v>69160000</v>
      </c>
      <c r="P18" s="53">
        <v>12128000</v>
      </c>
      <c r="Q18" s="53">
        <v>12500000</v>
      </c>
      <c r="R18" s="54">
        <v>0</v>
      </c>
      <c r="S18" s="54">
        <v>0</v>
      </c>
      <c r="T18" s="53">
        <v>972000</v>
      </c>
    </row>
    <row r="19" spans="5:9" ht="15" hidden="1" outlineLevel="1">
      <c r="E19" s="3"/>
      <c r="F19" s="3">
        <v>-7000000</v>
      </c>
      <c r="G19" s="3"/>
      <c r="H19" s="3"/>
      <c r="I19" s="3">
        <v>7000000</v>
      </c>
    </row>
    <row r="20" spans="5:15" ht="15" hidden="1" outlineLevel="1">
      <c r="E20" s="55">
        <f>SUM(E16:E19)</f>
        <v>543334500</v>
      </c>
      <c r="F20" s="55">
        <f>SUM(F16:F19)</f>
        <v>702191316</v>
      </c>
      <c r="G20" s="55">
        <f>SUM(G16:G19)</f>
        <v>626324621</v>
      </c>
      <c r="H20" s="55">
        <f>SUM(H16:H19)</f>
        <v>619336769</v>
      </c>
      <c r="I20" s="55">
        <f>SUM(I16:I19)</f>
        <v>460795000</v>
      </c>
      <c r="J20" s="52">
        <f>SUM(E20:I20)</f>
        <v>2951982206</v>
      </c>
      <c r="O20" s="51">
        <f>J20-J10</f>
        <v>-210160920</v>
      </c>
    </row>
    <row r="21" ht="15" hidden="1" outlineLevel="1"/>
    <row r="22" ht="15" hidden="1" outlineLevel="1"/>
    <row r="23" spans="5:10" ht="15" hidden="1" outlineLevel="1">
      <c r="E23" s="3">
        <v>61610100</v>
      </c>
      <c r="F23" s="3">
        <v>120652700</v>
      </c>
      <c r="G23" s="3">
        <v>88500048</v>
      </c>
      <c r="H23" s="3">
        <v>44618000</v>
      </c>
      <c r="I23" s="3">
        <v>42625100</v>
      </c>
      <c r="J23" s="30">
        <f>SUM(E23:I23)</f>
        <v>358005948</v>
      </c>
    </row>
    <row r="24" spans="5:10" ht="15" hidden="1" outlineLevel="1">
      <c r="E24" s="3">
        <v>1910300</v>
      </c>
      <c r="F24" s="3">
        <v>11245200</v>
      </c>
      <c r="G24" s="3">
        <v>11769600</v>
      </c>
      <c r="H24" s="3">
        <v>28082668</v>
      </c>
      <c r="I24" s="3"/>
      <c r="J24" s="30">
        <f>SUM(E24:I24)</f>
        <v>53007768</v>
      </c>
    </row>
    <row r="25" spans="5:10" ht="12.75" hidden="1" outlineLevel="1">
      <c r="E25" s="51">
        <f aca="true" t="shared" si="5" ref="E25:J25">SUM(E23:E24)</f>
        <v>63520400</v>
      </c>
      <c r="F25" s="51">
        <f t="shared" si="5"/>
        <v>131897900</v>
      </c>
      <c r="G25" s="51">
        <f t="shared" si="5"/>
        <v>100269648</v>
      </c>
      <c r="H25" s="51">
        <f t="shared" si="5"/>
        <v>72700668</v>
      </c>
      <c r="I25" s="51">
        <f t="shared" si="5"/>
        <v>42625100</v>
      </c>
      <c r="J25" s="51">
        <f t="shared" si="5"/>
        <v>411013716</v>
      </c>
    </row>
    <row r="26" ht="15" collapsed="1"/>
    <row r="27" spans="5:10" ht="15">
      <c r="E27" s="56">
        <v>282771752</v>
      </c>
      <c r="F27" s="56">
        <v>440338150</v>
      </c>
      <c r="G27" s="56">
        <v>373692452</v>
      </c>
      <c r="H27" s="56">
        <v>524994087</v>
      </c>
      <c r="I27" s="56">
        <v>275544110</v>
      </c>
      <c r="J27" s="57">
        <f>SUM(E27:I27)</f>
        <v>1897340551</v>
      </c>
    </row>
    <row r="28" spans="5:10" ht="15">
      <c r="E28" s="3">
        <v>61610100</v>
      </c>
      <c r="F28" s="3">
        <v>120652700</v>
      </c>
      <c r="G28" s="3">
        <v>88500048</v>
      </c>
      <c r="H28" s="3">
        <v>44618000</v>
      </c>
      <c r="I28" s="1">
        <v>42625100</v>
      </c>
      <c r="J28" s="30">
        <f>SUM(E28:I28)</f>
        <v>358005948</v>
      </c>
    </row>
    <row r="29" spans="5:10" ht="15">
      <c r="E29" s="3">
        <v>1910300</v>
      </c>
      <c r="F29" s="3">
        <v>11245200</v>
      </c>
      <c r="G29" s="3">
        <v>11769600</v>
      </c>
      <c r="H29" s="3">
        <v>28082668</v>
      </c>
      <c r="I29" s="1">
        <v>0</v>
      </c>
      <c r="J29" s="30">
        <f>SUM(E29:I29)</f>
        <v>53007768</v>
      </c>
    </row>
    <row r="30" spans="5:10" ht="15">
      <c r="E30" s="3">
        <f>SUM(E28:E29)</f>
        <v>63520400</v>
      </c>
      <c r="F30" s="3">
        <f>SUM(F28:F29)</f>
        <v>131897900</v>
      </c>
      <c r="G30" s="3">
        <f>SUM(G28:G29)</f>
        <v>100269648</v>
      </c>
      <c r="H30" s="3">
        <f>SUM(H28:H29)</f>
        <v>72700668</v>
      </c>
      <c r="I30" s="3">
        <f>SUM(I28:I29)</f>
        <v>42625100</v>
      </c>
      <c r="J30" s="30">
        <f>SUM(E30:I30)</f>
        <v>411013716</v>
      </c>
    </row>
    <row r="31" spans="5:10" ht="15">
      <c r="E31" s="3">
        <v>154728000</v>
      </c>
      <c r="F31" s="3">
        <v>95500000</v>
      </c>
      <c r="G31" s="3">
        <v>170900000</v>
      </c>
      <c r="H31" s="3">
        <v>76480000</v>
      </c>
      <c r="I31" s="3">
        <v>55372000</v>
      </c>
      <c r="J31" s="30">
        <f>SUM(E31:I31)</f>
        <v>552980000</v>
      </c>
    </row>
    <row r="32" spans="5:9" ht="15">
      <c r="E32" s="58">
        <f>E9-E31</f>
        <v>0</v>
      </c>
      <c r="F32" s="58">
        <f>F9-F31</f>
        <v>0</v>
      </c>
      <c r="G32" s="58">
        <f>G9-G31</f>
        <v>0</v>
      </c>
      <c r="H32" s="58">
        <f>H9-H31</f>
        <v>0</v>
      </c>
      <c r="I32" s="58">
        <f>I9-I31</f>
        <v>0</v>
      </c>
    </row>
    <row r="33" spans="5:10" ht="15">
      <c r="E33" s="3">
        <v>587284500</v>
      </c>
      <c r="F33" s="3">
        <v>756767236</v>
      </c>
      <c r="G33" s="3">
        <v>709854621</v>
      </c>
      <c r="H33" s="3">
        <v>632741769</v>
      </c>
      <c r="I33" s="3">
        <v>475495000</v>
      </c>
      <c r="J33" s="30">
        <f>SUM(E33:I33)</f>
        <v>3162143126</v>
      </c>
    </row>
    <row r="34" spans="5:10" ht="15">
      <c r="E34" s="58">
        <f>E10-E33</f>
        <v>0</v>
      </c>
      <c r="F34" s="58">
        <f>F10-F33</f>
        <v>0</v>
      </c>
      <c r="G34" s="58">
        <f>G10-G33</f>
        <v>0</v>
      </c>
      <c r="H34" s="58">
        <f>H10-H33</f>
        <v>0</v>
      </c>
      <c r="I34" s="58">
        <f>I10-I33</f>
        <v>0</v>
      </c>
      <c r="J34" s="52">
        <f>SUM(J27:J29,J31,J33)</f>
        <v>6023477393</v>
      </c>
    </row>
    <row r="35" spans="5:10" ht="15">
      <c r="E35" s="3">
        <v>-38842120</v>
      </c>
      <c r="F35" s="3">
        <v>-116861744</v>
      </c>
      <c r="G35" s="3">
        <v>-140661352</v>
      </c>
      <c r="H35" s="3">
        <v>-43457060</v>
      </c>
      <c r="I35" s="3">
        <v>-155701800</v>
      </c>
      <c r="J35" s="30">
        <f>-SUM(E35:I35)</f>
        <v>495524076</v>
      </c>
    </row>
    <row r="36" spans="5:10" ht="15">
      <c r="E36" s="58">
        <f>SUM(E12,E35)</f>
        <v>0</v>
      </c>
      <c r="F36" s="58">
        <f>SUM(F12,F35)</f>
        <v>0</v>
      </c>
      <c r="G36" s="58">
        <f>SUM(G12,G35)</f>
        <v>0</v>
      </c>
      <c r="H36" s="58">
        <f>SUM(H12,H35)</f>
        <v>0</v>
      </c>
      <c r="I36" s="58">
        <f>SUM(I12,I35)</f>
        <v>0</v>
      </c>
      <c r="J36" s="52"/>
    </row>
  </sheetData>
  <sheetProtection/>
  <mergeCells count="7">
    <mergeCell ref="A14:B14"/>
    <mergeCell ref="A2:D2"/>
    <mergeCell ref="A3:B3"/>
    <mergeCell ref="A4:B4"/>
    <mergeCell ref="A5:B5"/>
    <mergeCell ref="A6:B6"/>
    <mergeCell ref="A7:A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</dc:creator>
  <cp:keywords/>
  <dc:description/>
  <cp:lastModifiedBy>ROHLICKOV</cp:lastModifiedBy>
  <cp:lastPrinted>2016-07-13T08:09:00Z</cp:lastPrinted>
  <dcterms:created xsi:type="dcterms:W3CDTF">2010-10-04T07:31:08Z</dcterms:created>
  <dcterms:modified xsi:type="dcterms:W3CDTF">2016-07-13T08:10:33Z</dcterms:modified>
  <cp:category/>
  <cp:version/>
  <cp:contentType/>
  <cp:contentStatus/>
</cp:coreProperties>
</file>